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4711" yWindow="210" windowWidth="12120" windowHeight="6585" activeTab="0"/>
  </bookViews>
  <sheets>
    <sheet name="Input Page" sheetId="1" r:id="rId1"/>
    <sheet name="VE" sheetId="2" r:id="rId2"/>
    <sheet name="Inputs" sheetId="3" r:id="rId3"/>
    <sheet name="EBIT Model" sheetId="4" r:id="rId4"/>
    <sheet name="Results" sheetId="5" r:id="rId5"/>
    <sheet name="Results Chart" sheetId="6" r:id="rId6"/>
  </sheets>
  <definedNames>
    <definedName name="_edn1" localSheetId="0">'Input Page'!$F$82</definedName>
    <definedName name="_ednref1" localSheetId="0">'Input Page'!$F$79</definedName>
  </definedNames>
  <calcPr fullCalcOnLoad="1"/>
</workbook>
</file>

<file path=xl/comments1.xml><?xml version="1.0" encoding="utf-8"?>
<comments xmlns="http://schemas.openxmlformats.org/spreadsheetml/2006/main">
  <authors>
    <author>duncan</author>
  </authors>
  <commentList>
    <comment ref="B56" authorId="0">
      <text>
        <r>
          <rPr>
            <sz val="8"/>
            <rFont val="Tahoma"/>
            <family val="0"/>
          </rPr>
          <t xml:space="preserve">First 3 years only. From 2006, all companies are assumed to see equal 3% growth rate in sales. This underestimates favorable earnings impacts for companies that might have higher sales growth rates after the first 3 years. </t>
        </r>
      </text>
    </comment>
  </commentList>
</comments>
</file>

<file path=xl/comments4.xml><?xml version="1.0" encoding="utf-8"?>
<comments xmlns="http://schemas.openxmlformats.org/spreadsheetml/2006/main">
  <authors>
    <author>Duncan  Austin</author>
    <author>duncan</author>
  </authors>
  <commentList>
    <comment ref="E80" authorId="0">
      <text>
        <r>
          <rPr>
            <b/>
            <sz val="8"/>
            <rFont val="Tahoma"/>
            <family val="0"/>
          </rPr>
          <t>This to be set to 1 or 0. 0 deactivates Value Exposure Assessment.</t>
        </r>
      </text>
    </comment>
    <comment ref="E70" authorId="0">
      <text>
        <r>
          <rPr>
            <b/>
            <sz val="8"/>
            <rFont val="Tahoma"/>
            <family val="0"/>
          </rPr>
          <t>This to be set to 1 or 0. 0 deactivates Management Quality Assessment.</t>
        </r>
      </text>
    </comment>
    <comment ref="I55" authorId="1">
      <text>
        <r>
          <rPr>
            <b/>
            <sz val="8"/>
            <rFont val="Tahoma"/>
            <family val="0"/>
          </rPr>
          <t>duncan:</t>
        </r>
        <r>
          <rPr>
            <sz val="8"/>
            <rFont val="Tahoma"/>
            <family val="0"/>
          </rPr>
          <t xml:space="preserve">
fixed 3% sales from here. </t>
        </r>
      </text>
    </comment>
  </commentList>
</comments>
</file>

<file path=xl/sharedStrings.xml><?xml version="1.0" encoding="utf-8"?>
<sst xmlns="http://schemas.openxmlformats.org/spreadsheetml/2006/main" count="257" uniqueCount="119">
  <si>
    <t>Date</t>
  </si>
  <si>
    <t>EBIT (Operating Income)</t>
  </si>
  <si>
    <t>WRI Cost Figures</t>
  </si>
  <si>
    <t>Years to date of analysis</t>
  </si>
  <si>
    <t>Discount factor</t>
  </si>
  <si>
    <t>Today's Date</t>
  </si>
  <si>
    <t>End of Year</t>
  </si>
  <si>
    <t>Days left</t>
  </si>
  <si>
    <t>WACC</t>
  </si>
  <si>
    <t>Model Parameters</t>
  </si>
  <si>
    <t>2002 Sales</t>
  </si>
  <si>
    <t>Sales Growth Rate</t>
  </si>
  <si>
    <t>2002 EBIT Margin</t>
  </si>
  <si>
    <t>Company-Specific Parameters</t>
  </si>
  <si>
    <t>Starting Values</t>
  </si>
  <si>
    <t>Sales Forecast</t>
  </si>
  <si>
    <t>Year Count</t>
  </si>
  <si>
    <t>Annual EBIT increase</t>
  </si>
  <si>
    <t>Discounted EBIT value for each year</t>
  </si>
  <si>
    <t>Total Discounted EBIT</t>
  </si>
  <si>
    <t>New Discounted EBIT Value for each year</t>
  </si>
  <si>
    <t>New Total Discounted EBIT</t>
  </si>
  <si>
    <t>Percentage Change</t>
  </si>
  <si>
    <t>Name</t>
  </si>
  <si>
    <t>Ford</t>
  </si>
  <si>
    <t>BASELINE VALUE</t>
  </si>
  <si>
    <t>FINAL VALUE</t>
  </si>
  <si>
    <t>WRI-adjusted EBIT</t>
  </si>
  <si>
    <t>MODEL INPUTS</t>
  </si>
  <si>
    <t>Forecast sales growth rate</t>
  </si>
  <si>
    <t>MAIN RESULTS</t>
  </si>
  <si>
    <t>Baseline discounted EBIT value (2003-2012)</t>
  </si>
  <si>
    <t>Adjusted discounted EBIT value (2003-2012)</t>
  </si>
  <si>
    <t>Percentage change</t>
  </si>
  <si>
    <t>$ millions</t>
  </si>
  <si>
    <t>%</t>
  </si>
  <si>
    <t>MODEL</t>
  </si>
  <si>
    <t>Blue cells are WRI company-specific cost estimates</t>
  </si>
  <si>
    <t>Yellow cells can be changed on this sheet</t>
  </si>
  <si>
    <t>Green cells are company-specific parameters. Changes in the input box will lead to changes in the model</t>
  </si>
  <si>
    <t>BMW</t>
  </si>
  <si>
    <t>Toyota</t>
  </si>
  <si>
    <t>DC</t>
  </si>
  <si>
    <t>GM</t>
  </si>
  <si>
    <t>Honda</t>
  </si>
  <si>
    <t>Nissan</t>
  </si>
  <si>
    <t>Peugeot</t>
  </si>
  <si>
    <t>Renault</t>
  </si>
  <si>
    <t>VW</t>
  </si>
  <si>
    <t>2002 Sales (mUSD)</t>
  </si>
  <si>
    <t>Purple cells are SAM management quality inputs</t>
  </si>
  <si>
    <t>BASELINE FINANCIAL PARAMETERS</t>
  </si>
  <si>
    <t>Company Name</t>
  </si>
  <si>
    <t>SAM MANAGEMENT QUALITY ASSESSMENT</t>
  </si>
  <si>
    <t>WRI VALUE EXPOSURE ASSESSMENT</t>
  </si>
  <si>
    <t>Impact of Management Quality on Best Company (Toyota)</t>
  </si>
  <si>
    <t>Raw Scores</t>
  </si>
  <si>
    <t>EBIT Margin Factors</t>
  </si>
  <si>
    <t>Annual EBIT Margin increase</t>
  </si>
  <si>
    <t>VALUE EXPOSURE ACTIVE?</t>
  </si>
  <si>
    <t>VALUE EXPOSURE ADJUSTMENT</t>
  </si>
  <si>
    <t>MANAGEMENT QUALITY ADJUSTMENT</t>
  </si>
  <si>
    <t>MANAGEMENT QUALITY ACTIVE?</t>
  </si>
  <si>
    <t>EBIT Margins</t>
  </si>
  <si>
    <t>Adjusted EBIT (Operating Income)</t>
  </si>
  <si>
    <t>Adjusted Discounted EBIT value for each year</t>
  </si>
  <si>
    <t>Annual cost streams</t>
  </si>
  <si>
    <t>Baseline discounted EBIT value (2003-2015)</t>
  </si>
  <si>
    <t>Adjusted discounted EBIT value (2003-2015)</t>
  </si>
  <si>
    <t>% change</t>
  </si>
  <si>
    <t>Averages</t>
  </si>
  <si>
    <t>Scenarios:</t>
  </si>
  <si>
    <t>U.S.</t>
  </si>
  <si>
    <t>EU</t>
  </si>
  <si>
    <t>Japan</t>
  </si>
  <si>
    <t>High</t>
  </si>
  <si>
    <t>Low</t>
  </si>
  <si>
    <t>Cost inputs for model:</t>
  </si>
  <si>
    <t>U.S. High</t>
  </si>
  <si>
    <t>U.S. Low</t>
  </si>
  <si>
    <t>EU High</t>
  </si>
  <si>
    <t>EU Low</t>
  </si>
  <si>
    <t>Japan High</t>
  </si>
  <si>
    <t>Japan Low</t>
  </si>
  <si>
    <t>United States</t>
  </si>
  <si>
    <t>European Union</t>
  </si>
  <si>
    <t>High and low scenarios in each market reflect different potential carbon constraints that may come into place between now and 2015. These scenarios determine the Value Exposure for each company</t>
  </si>
  <si>
    <t>No further changes are made to CAFE standards over the next 12 years beyond the recent tightening for light trucks. This raises standards by 1.5 mpg for light trucks by 2007 to 22.2 mpg (249 g CO2/km).</t>
  </si>
  <si>
    <t>Fuel economy standards rise to 33 mpg and 25 mpg (167 g CO2/km and 221 g CO2/km), respectively, for cars and light trucks, representing standards that the NAS finds will maximize net economic and social benefits and can be achieved using available or nearly available technologies.</t>
  </si>
  <si>
    <t xml:space="preserve">This reflects the first step of the ACEA agreement, which calls for an industry-wide average emissions rate of 140 g CO2/km. This is assumed to apply to each OEM. </t>
  </si>
  <si>
    <t xml:space="preserve">This reflects the proposed second phase of the ACEA agreement, which would call for an industry-wide average emissions rate of 120 g CO2/km. This is assumed to apply to each OEM. </t>
  </si>
  <si>
    <t>The low scenario is based on the 2010 standards, which a majority of vehicles are already in compliance with.</t>
  </si>
  <si>
    <t>Average</t>
  </si>
  <si>
    <t xml:space="preserve">The recent rate of mandated fuel economy improvements is extended to 2015, implying a 46 percent increase in fuel economy by 2015 relative to 1995 levels. Although this appears stringent, the implied trajectory of improvement is below that required to achieve the government’s long-term goal of fleet average fuel economy of 48 g CO2/km (115 mpg) by 2025. </t>
  </si>
  <si>
    <t>Maximum Impact of Management Quality on 2015 EBIT Margin</t>
  </si>
  <si>
    <t>MQ</t>
  </si>
  <si>
    <t>10%</t>
  </si>
  <si>
    <t>20%</t>
  </si>
  <si>
    <t>30%</t>
  </si>
  <si>
    <t>3. Review Company-specific Financial Parameters</t>
  </si>
  <si>
    <t xml:space="preserve">OEMs' Management Quality is scored on a 0-100 scale. In order to demonstrate the influence of management quality on earnings, we assume that the EBIT margin in 2015 will be a certain percentage higher than in the baseline case that ignores management quality regarding carbon constraints. The following parameter choice allows users to experiment with different levels of management quality impact </t>
  </si>
  <si>
    <t>CHANGING DRIVERS</t>
  </si>
  <si>
    <t>1. Select Carbon Constraint Scenarios for Each Market</t>
  </si>
  <si>
    <t>2. Select Management Quality Parameter</t>
  </si>
  <si>
    <t>New 2015 EBIT</t>
  </si>
  <si>
    <t>Forecast 2015 EBIT Margin</t>
  </si>
  <si>
    <t>2002 Sales (million US$)</t>
  </si>
  <si>
    <t>Forecast Sales Growth Rate</t>
  </si>
  <si>
    <t>0%</t>
  </si>
  <si>
    <t>SAM Forecast EBIT Margin 2015</t>
  </si>
  <si>
    <t>4. Run Model</t>
  </si>
  <si>
    <t>Twelve-Year Forecast Period</t>
  </si>
  <si>
    <t>The following are background cells only.</t>
  </si>
  <si>
    <t>An equally-weighted average of high and low scenarios. This is the value used for results reported in Changing Drivers</t>
  </si>
  <si>
    <t>Management Quality Adjustment Only</t>
  </si>
  <si>
    <t>Value Exposure Adjustment Only</t>
  </si>
  <si>
    <t>MQ and VE Adjustment Combined</t>
  </si>
  <si>
    <t>This tool is being provided  by SAM and WRI to accompany the "Changing Drivers" report. The tool allows users to test sensitivity to key assumptions by changing parameters in the following four steps.</t>
  </si>
  <si>
    <t>The Impact of Climate Change on Competitiveness and Value Creation in the Automotive Industry</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</si>
</sst>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0.0"/>
    <numFmt numFmtId="168" formatCode="0.000000"/>
    <numFmt numFmtId="169" formatCode="0.00000"/>
    <numFmt numFmtId="170" formatCode="0.0000"/>
    <numFmt numFmtId="171" formatCode="0.000"/>
    <numFmt numFmtId="172" formatCode="0.00000000000000"/>
    <numFmt numFmtId="173" formatCode="0.0000000000000"/>
    <numFmt numFmtId="174" formatCode="0.000000000000"/>
    <numFmt numFmtId="175" formatCode="0.00000000000"/>
    <numFmt numFmtId="176" formatCode="0.0000000000"/>
    <numFmt numFmtId="177" formatCode="0.000000000"/>
    <numFmt numFmtId="178" formatCode="0.00000000"/>
    <numFmt numFmtId="179" formatCode="0.0000000"/>
    <numFmt numFmtId="180" formatCode="_(* #,##0.0_);_(* \(#,##0.0\);_(* &quot;-&quot;??_);_(@_)"/>
    <numFmt numFmtId="181" formatCode="_(* #,##0_);_(* \(#,##0\);_(* &quot;-&quot;??_);_(@_)"/>
    <numFmt numFmtId="182" formatCode="_(* #,##0.0_);_(* \(#,##0.0\);_(* &quot;-&quot;?_);_(@_)"/>
    <numFmt numFmtId="183" formatCode="0.000%"/>
    <numFmt numFmtId="184" formatCode="&quot;Yes&quot;;&quot;Yes&quot;;&quot;No&quot;"/>
    <numFmt numFmtId="185" formatCode="&quot;True&quot;;&quot;True&quot;;&quot;False&quot;"/>
    <numFmt numFmtId="186" formatCode="&quot;On&quot;;&quot;On&quot;;&quot;Off&quot;"/>
    <numFmt numFmtId="187" formatCode="[$€-2]\ #,##0.00_);[Red]\([$€-2]\ #,##0.00\)"/>
    <numFmt numFmtId="188" formatCode="_(&quot;$&quot;* #,##0.000_);_(&quot;$&quot;* \(#,##0.000\);_(&quot;$&quot;* &quot;-&quot;??_);_(@_)"/>
    <numFmt numFmtId="189" formatCode="0.0000%"/>
    <numFmt numFmtId="190" formatCode="0.00000000000000%"/>
    <numFmt numFmtId="191" formatCode="0.0000000000000%"/>
    <numFmt numFmtId="192" formatCode="0.000000000000%"/>
    <numFmt numFmtId="193" formatCode="0.00000000000%"/>
    <numFmt numFmtId="194" formatCode="0.0000000000%"/>
    <numFmt numFmtId="195" formatCode="0.000000000%"/>
    <numFmt numFmtId="196" formatCode="0.00000000%"/>
    <numFmt numFmtId="197" formatCode="0.0000000%"/>
    <numFmt numFmtId="198" formatCode="0.000000%"/>
    <numFmt numFmtId="199" formatCode="0.00000%"/>
    <numFmt numFmtId="200" formatCode="_(* #,##0.000_);_(* \(#,##0.000\);_(* &quot;-&quot;??_);_(@_)"/>
    <numFmt numFmtId="201" formatCode="_(* #,##0.0000_);_(* \(#,##0.0000\);_(* &quot;-&quot;??_);_(@_)"/>
    <numFmt numFmtId="202" formatCode="_(* #,##0.00000_);_(* \(#,##0.00000\);_(* &quot;-&quot;??_);_(@_)"/>
  </numFmts>
  <fonts count="22">
    <font>
      <sz val="10"/>
      <name val="Arial"/>
      <family val="0"/>
    </font>
    <font>
      <sz val="8"/>
      <name val="Arial"/>
      <family val="0"/>
    </font>
    <font>
      <b/>
      <sz val="10"/>
      <name val="Arial"/>
      <family val="2"/>
    </font>
    <font>
      <sz val="10"/>
      <name val="Frutiger 45 Light"/>
      <family val="2"/>
    </font>
    <font>
      <b/>
      <sz val="10"/>
      <name val="Frutiger 45 Light"/>
      <family val="0"/>
    </font>
    <font>
      <b/>
      <sz val="14"/>
      <name val="Arial"/>
      <family val="2"/>
    </font>
    <font>
      <sz val="8"/>
      <name val="Tahoma"/>
      <family val="0"/>
    </font>
    <font>
      <b/>
      <sz val="8"/>
      <name val="Tahoma"/>
      <family val="0"/>
    </font>
    <font>
      <sz val="10"/>
      <color indexed="10"/>
      <name val="Arial"/>
      <family val="0"/>
    </font>
    <font>
      <u val="single"/>
      <sz val="10"/>
      <color indexed="12"/>
      <name val="Arial"/>
      <family val="0"/>
    </font>
    <font>
      <u val="single"/>
      <sz val="10"/>
      <color indexed="36"/>
      <name val="Arial"/>
      <family val="0"/>
    </font>
    <font>
      <sz val="10"/>
      <color indexed="9"/>
      <name val="Arial"/>
      <family val="2"/>
    </font>
    <font>
      <b/>
      <sz val="10"/>
      <color indexed="10"/>
      <name val="Arial"/>
      <family val="2"/>
    </font>
    <font>
      <sz val="9"/>
      <name val="Arial"/>
      <family val="0"/>
    </font>
    <font>
      <b/>
      <sz val="24"/>
      <name val="Arial Narrow"/>
      <family val="2"/>
    </font>
    <font>
      <sz val="12"/>
      <name val="Arial Narrow"/>
      <family val="2"/>
    </font>
    <font>
      <b/>
      <sz val="11.5"/>
      <name val="Arial"/>
      <family val="2"/>
    </font>
    <font>
      <sz val="15.25"/>
      <name val="Arial"/>
      <family val="0"/>
    </font>
    <font>
      <b/>
      <sz val="9.5"/>
      <name val="Arial"/>
      <family val="2"/>
    </font>
    <font>
      <sz val="9.5"/>
      <name val="Arial"/>
      <family val="2"/>
    </font>
    <font>
      <sz val="10.5"/>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s>
  <borders count="17">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color indexed="55"/>
      </left>
      <right style="thin">
        <color indexed="55"/>
      </right>
      <top style="thin">
        <color indexed="55"/>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1" fillId="0" borderId="0" xfId="0" applyFont="1" applyAlignment="1">
      <alignment/>
    </xf>
    <xf numFmtId="0" fontId="0" fillId="0" borderId="0" xfId="0" applyFill="1" applyBorder="1" applyAlignment="1">
      <alignment/>
    </xf>
    <xf numFmtId="0" fontId="0" fillId="0" borderId="0" xfId="0" applyFont="1" applyAlignment="1">
      <alignment/>
    </xf>
    <xf numFmtId="0" fontId="0" fillId="0" borderId="0" xfId="0" applyFont="1" applyAlignment="1">
      <alignment/>
    </xf>
    <xf numFmtId="15" fontId="0" fillId="2" borderId="1" xfId="0" applyNumberFormat="1" applyFont="1" applyFill="1" applyBorder="1" applyAlignment="1">
      <alignment/>
    </xf>
    <xf numFmtId="0" fontId="0" fillId="3" borderId="1" xfId="0" applyFont="1" applyFill="1" applyBorder="1" applyAlignment="1">
      <alignment/>
    </xf>
    <xf numFmtId="0" fontId="0" fillId="0" borderId="0" xfId="0" applyFont="1" applyFill="1" applyAlignment="1">
      <alignment/>
    </xf>
    <xf numFmtId="10" fontId="0" fillId="3" borderId="1" xfId="0" applyNumberFormat="1" applyFont="1" applyFill="1" applyBorder="1" applyAlignment="1">
      <alignment/>
    </xf>
    <xf numFmtId="0" fontId="3" fillId="0" borderId="0" xfId="0" applyFont="1" applyFill="1" applyBorder="1" applyAlignment="1">
      <alignment/>
    </xf>
    <xf numFmtId="164" fontId="3" fillId="0" borderId="0" xfId="21" applyNumberFormat="1" applyFont="1" applyFill="1" applyBorder="1" applyAlignment="1">
      <alignment/>
    </xf>
    <xf numFmtId="0" fontId="0" fillId="0" borderId="0" xfId="0" applyFont="1" applyFill="1" applyBorder="1" applyAlignment="1">
      <alignment/>
    </xf>
    <xf numFmtId="0" fontId="0" fillId="0" borderId="0" xfId="0" applyFont="1" applyAlignment="1">
      <alignment/>
    </xf>
    <xf numFmtId="17" fontId="3" fillId="0" borderId="0" xfId="0" applyNumberFormat="1" applyFont="1" applyFill="1" applyBorder="1" applyAlignment="1">
      <alignment/>
    </xf>
    <xf numFmtId="0" fontId="0" fillId="0" borderId="0" xfId="0" applyFont="1" applyBorder="1" applyAlignment="1">
      <alignment/>
    </xf>
    <xf numFmtId="1" fontId="3" fillId="0" borderId="0" xfId="0" applyNumberFormat="1" applyFont="1" applyFill="1" applyBorder="1" applyAlignment="1">
      <alignment/>
    </xf>
    <xf numFmtId="1" fontId="3" fillId="0" borderId="0" xfId="0" applyNumberFormat="1" applyFont="1" applyFill="1" applyBorder="1" applyAlignment="1" applyProtection="1">
      <alignment/>
      <protection locked="0"/>
    </xf>
    <xf numFmtId="166" fontId="0" fillId="0" borderId="0" xfId="17" applyNumberFormat="1" applyFont="1" applyAlignment="1">
      <alignment/>
    </xf>
    <xf numFmtId="1" fontId="3" fillId="3" borderId="1" xfId="0" applyNumberFormat="1" applyFont="1" applyFill="1" applyBorder="1" applyAlignment="1">
      <alignment/>
    </xf>
    <xf numFmtId="9" fontId="0" fillId="0" borderId="0" xfId="21" applyFont="1" applyAlignment="1">
      <alignment/>
    </xf>
    <xf numFmtId="0" fontId="0" fillId="0" borderId="0" xfId="0" applyFont="1" applyFill="1" applyAlignment="1">
      <alignment/>
    </xf>
    <xf numFmtId="0" fontId="0" fillId="0" borderId="0" xfId="0" applyFont="1" applyBorder="1" applyAlignment="1">
      <alignment/>
    </xf>
    <xf numFmtId="10" fontId="0" fillId="0" borderId="0" xfId="0" applyNumberFormat="1" applyFont="1" applyFill="1" applyAlignment="1">
      <alignment/>
    </xf>
    <xf numFmtId="9" fontId="0" fillId="0" borderId="0" xfId="0" applyNumberFormat="1" applyFont="1" applyFill="1" applyAlignment="1">
      <alignment/>
    </xf>
    <xf numFmtId="164" fontId="4" fillId="0" borderId="0" xfId="21" applyNumberFormat="1" applyFont="1" applyFill="1" applyBorder="1" applyAlignment="1">
      <alignment/>
    </xf>
    <xf numFmtId="164" fontId="3" fillId="3" borderId="1" xfId="21" applyNumberFormat="1" applyFont="1" applyFill="1" applyBorder="1" applyAlignment="1">
      <alignment/>
    </xf>
    <xf numFmtId="181" fontId="3" fillId="0" borderId="0" xfId="15" applyNumberFormat="1" applyFont="1" applyFill="1" applyBorder="1" applyAlignment="1">
      <alignment/>
    </xf>
    <xf numFmtId="181" fontId="0" fillId="3" borderId="1" xfId="15" applyNumberFormat="1" applyFont="1" applyFill="1" applyBorder="1" applyAlignment="1">
      <alignment/>
    </xf>
    <xf numFmtId="181" fontId="3" fillId="3" borderId="1" xfId="15" applyNumberFormat="1" applyFont="1" applyFill="1" applyBorder="1" applyAlignment="1">
      <alignment/>
    </xf>
    <xf numFmtId="17" fontId="4" fillId="0" borderId="0" xfId="0" applyNumberFormat="1" applyFont="1" applyFill="1" applyBorder="1" applyAlignment="1">
      <alignment/>
    </xf>
    <xf numFmtId="17" fontId="4" fillId="0" borderId="0" xfId="0" applyNumberFormat="1" applyFont="1" applyFill="1" applyBorder="1" applyAlignment="1">
      <alignment/>
    </xf>
    <xf numFmtId="1" fontId="4" fillId="0" borderId="0" xfId="0" applyNumberFormat="1" applyFont="1" applyFill="1" applyBorder="1" applyAlignment="1">
      <alignment/>
    </xf>
    <xf numFmtId="10" fontId="3" fillId="0" borderId="0" xfId="21" applyNumberFormat="1" applyFont="1" applyFill="1" applyBorder="1" applyAlignment="1">
      <alignment/>
    </xf>
    <xf numFmtId="0" fontId="2"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9" fontId="0" fillId="0" borderId="0" xfId="0" applyNumberFormat="1" applyFont="1" applyFill="1" applyBorder="1" applyAlignment="1">
      <alignment/>
    </xf>
    <xf numFmtId="10" fontId="0" fillId="0" borderId="0" xfId="0" applyNumberFormat="1" applyFont="1" applyFill="1" applyBorder="1" applyAlignment="1">
      <alignment/>
    </xf>
    <xf numFmtId="10" fontId="3" fillId="3" borderId="1" xfId="21" applyNumberFormat="1" applyFont="1" applyFill="1" applyBorder="1" applyAlignment="1">
      <alignment/>
    </xf>
    <xf numFmtId="0" fontId="3" fillId="0" borderId="0" xfId="0" applyFont="1" applyFill="1" applyBorder="1" applyAlignment="1">
      <alignment horizontal="left"/>
    </xf>
    <xf numFmtId="181" fontId="2" fillId="0" borderId="2" xfId="15" applyNumberFormat="1" applyFont="1" applyBorder="1" applyAlignment="1">
      <alignment/>
    </xf>
    <xf numFmtId="9" fontId="4" fillId="0" borderId="2" xfId="21" applyFont="1" applyFill="1" applyBorder="1" applyAlignment="1">
      <alignment/>
    </xf>
    <xf numFmtId="0" fontId="3" fillId="0" borderId="0" xfId="0" applyNumberFormat="1" applyFont="1" applyFill="1" applyBorder="1" applyAlignment="1">
      <alignment/>
    </xf>
    <xf numFmtId="2" fontId="0" fillId="0" borderId="0" xfId="0" applyNumberFormat="1" applyFont="1" applyBorder="1" applyAlignment="1">
      <alignment/>
    </xf>
    <xf numFmtId="181" fontId="0" fillId="0" borderId="0" xfId="15" applyNumberFormat="1" applyFont="1" applyBorder="1" applyAlignment="1">
      <alignment/>
    </xf>
    <xf numFmtId="0" fontId="5" fillId="0" borderId="0" xfId="0" applyFont="1" applyAlignment="1">
      <alignment/>
    </xf>
    <xf numFmtId="0" fontId="0" fillId="0" borderId="3" xfId="0" applyFont="1" applyBorder="1" applyAlignment="1">
      <alignment/>
    </xf>
    <xf numFmtId="0" fontId="0" fillId="0" borderId="4" xfId="0" applyFont="1" applyBorder="1" applyAlignment="1">
      <alignment/>
    </xf>
    <xf numFmtId="0" fontId="0" fillId="0" borderId="4" xfId="0" applyFont="1" applyFill="1" applyBorder="1" applyAlignment="1">
      <alignment/>
    </xf>
    <xf numFmtId="9" fontId="0" fillId="0" borderId="4" xfId="0" applyNumberFormat="1" applyFont="1" applyFill="1" applyBorder="1" applyAlignment="1">
      <alignment/>
    </xf>
    <xf numFmtId="0" fontId="0" fillId="0" borderId="4" xfId="0" applyFont="1" applyFill="1" applyBorder="1" applyAlignment="1">
      <alignment/>
    </xf>
    <xf numFmtId="0" fontId="0" fillId="0" borderId="5" xfId="0" applyFont="1" applyBorder="1" applyAlignment="1">
      <alignment/>
    </xf>
    <xf numFmtId="0" fontId="2" fillId="0" borderId="6" xfId="0" applyFont="1" applyBorder="1" applyAlignment="1">
      <alignment/>
    </xf>
    <xf numFmtId="0" fontId="0" fillId="0" borderId="6" xfId="0" applyFont="1" applyBorder="1" applyAlignment="1">
      <alignment/>
    </xf>
    <xf numFmtId="15" fontId="0" fillId="0" borderId="0" xfId="0" applyNumberFormat="1" applyFont="1" applyBorder="1" applyAlignment="1">
      <alignment/>
    </xf>
    <xf numFmtId="1" fontId="0" fillId="0" borderId="0" xfId="0" applyNumberFormat="1" applyFont="1" applyBorder="1" applyAlignment="1">
      <alignment/>
    </xf>
    <xf numFmtId="0" fontId="0" fillId="0" borderId="7" xfId="0" applyFont="1"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Font="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0" xfId="0" applyFont="1" applyBorder="1" applyAlignment="1">
      <alignment/>
    </xf>
    <xf numFmtId="166" fontId="2" fillId="0" borderId="0" xfId="17" applyNumberFormat="1" applyFont="1" applyFill="1" applyBorder="1" applyAlignment="1">
      <alignment/>
    </xf>
    <xf numFmtId="181" fontId="2" fillId="0" borderId="0" xfId="0" applyNumberFormat="1" applyFont="1" applyFill="1" applyBorder="1" applyAlignment="1">
      <alignment/>
    </xf>
    <xf numFmtId="0" fontId="2" fillId="0" borderId="3" xfId="0" applyFont="1" applyBorder="1" applyAlignment="1">
      <alignment/>
    </xf>
    <xf numFmtId="0" fontId="2" fillId="0" borderId="4" xfId="0" applyFont="1" applyBorder="1" applyAlignment="1">
      <alignment/>
    </xf>
    <xf numFmtId="0" fontId="2" fillId="0" borderId="4" xfId="0" applyFont="1" applyFill="1" applyBorder="1" applyAlignment="1">
      <alignment/>
    </xf>
    <xf numFmtId="0" fontId="0" fillId="0" borderId="5" xfId="0" applyFont="1" applyFill="1" applyBorder="1" applyAlignment="1">
      <alignment/>
    </xf>
    <xf numFmtId="0" fontId="0" fillId="0" borderId="6" xfId="0" applyFont="1" applyBorder="1" applyAlignment="1">
      <alignment/>
    </xf>
    <xf numFmtId="0" fontId="0" fillId="0" borderId="3" xfId="0" applyBorder="1" applyAlignment="1">
      <alignment/>
    </xf>
    <xf numFmtId="0" fontId="0" fillId="0" borderId="4" xfId="0" applyFont="1" applyBorder="1" applyAlignment="1">
      <alignment/>
    </xf>
    <xf numFmtId="17" fontId="4" fillId="0" borderId="7" xfId="0" applyNumberFormat="1" applyFont="1" applyFill="1" applyBorder="1" applyAlignment="1">
      <alignment/>
    </xf>
    <xf numFmtId="1" fontId="3" fillId="0" borderId="7" xfId="0" applyNumberFormat="1" applyFont="1" applyFill="1" applyBorder="1" applyAlignment="1">
      <alignment/>
    </xf>
    <xf numFmtId="0" fontId="3" fillId="0" borderId="9" xfId="0" applyFont="1" applyFill="1" applyBorder="1" applyAlignment="1">
      <alignment horizontal="left"/>
    </xf>
    <xf numFmtId="1" fontId="3" fillId="0" borderId="9" xfId="0" applyNumberFormat="1" applyFont="1" applyFill="1" applyBorder="1" applyAlignment="1">
      <alignment/>
    </xf>
    <xf numFmtId="1" fontId="3" fillId="0" borderId="10" xfId="0" applyNumberFormat="1" applyFont="1" applyFill="1" applyBorder="1" applyAlignment="1">
      <alignment/>
    </xf>
    <xf numFmtId="0" fontId="0" fillId="2" borderId="0" xfId="0" applyFont="1" applyFill="1" applyBorder="1" applyAlignment="1">
      <alignment/>
    </xf>
    <xf numFmtId="0" fontId="0" fillId="3" borderId="0" xfId="0" applyFont="1" applyFill="1" applyBorder="1" applyAlignment="1">
      <alignment/>
    </xf>
    <xf numFmtId="0" fontId="0" fillId="4" borderId="0" xfId="0" applyFont="1" applyFill="1" applyAlignment="1">
      <alignment/>
    </xf>
    <xf numFmtId="166" fontId="0" fillId="0" borderId="0" xfId="17" applyNumberFormat="1" applyAlignment="1">
      <alignment/>
    </xf>
    <xf numFmtId="9" fontId="0" fillId="0" borderId="0" xfId="21" applyAlignment="1">
      <alignment/>
    </xf>
    <xf numFmtId="0" fontId="0" fillId="3" borderId="1" xfId="0" applyFill="1" applyBorder="1" applyAlignment="1">
      <alignment/>
    </xf>
    <xf numFmtId="0" fontId="0" fillId="0" borderId="0" xfId="0" applyFont="1" applyFill="1" applyBorder="1" applyAlignment="1">
      <alignment/>
    </xf>
    <xf numFmtId="166" fontId="0" fillId="0" borderId="0" xfId="17" applyNumberFormat="1" applyFill="1" applyBorder="1" applyAlignment="1">
      <alignment/>
    </xf>
    <xf numFmtId="181" fontId="0" fillId="0" borderId="0" xfId="15" applyNumberFormat="1" applyAlignment="1">
      <alignment/>
    </xf>
    <xf numFmtId="0" fontId="2" fillId="0" borderId="0" xfId="0" applyFont="1" applyAlignment="1">
      <alignment/>
    </xf>
    <xf numFmtId="164" fontId="0" fillId="0" borderId="0" xfId="21" applyNumberFormat="1" applyFont="1" applyBorder="1" applyAlignment="1">
      <alignment/>
    </xf>
    <xf numFmtId="166" fontId="0" fillId="0" borderId="0" xfId="17" applyNumberFormat="1" applyFont="1" applyBorder="1" applyAlignment="1">
      <alignment/>
    </xf>
    <xf numFmtId="0" fontId="8" fillId="0" borderId="0" xfId="0" applyFont="1" applyBorder="1" applyAlignment="1">
      <alignment/>
    </xf>
    <xf numFmtId="164" fontId="2" fillId="0" borderId="0" xfId="0" applyNumberFormat="1" applyFont="1" applyFill="1" applyBorder="1" applyAlignment="1">
      <alignment/>
    </xf>
    <xf numFmtId="164" fontId="0" fillId="3" borderId="1" xfId="0" applyNumberFormat="1" applyFont="1" applyFill="1" applyBorder="1" applyAlignment="1">
      <alignment/>
    </xf>
    <xf numFmtId="0" fontId="0" fillId="0" borderId="0" xfId="0" applyFill="1" applyAlignment="1">
      <alignment/>
    </xf>
    <xf numFmtId="1" fontId="0" fillId="0" borderId="0" xfId="0" applyNumberFormat="1" applyAlignment="1">
      <alignment/>
    </xf>
    <xf numFmtId="10" fontId="0" fillId="0" borderId="0" xfId="0" applyNumberFormat="1" applyAlignment="1">
      <alignment/>
    </xf>
    <xf numFmtId="10" fontId="0" fillId="0" borderId="11" xfId="0" applyNumberFormat="1" applyFont="1" applyFill="1" applyBorder="1" applyAlignment="1">
      <alignment/>
    </xf>
    <xf numFmtId="164" fontId="4" fillId="0" borderId="0" xfId="21" applyNumberFormat="1" applyFont="1" applyFill="1" applyBorder="1" applyAlignment="1">
      <alignment horizontal="center"/>
    </xf>
    <xf numFmtId="164" fontId="0" fillId="0" borderId="0" xfId="21" applyNumberFormat="1" applyFont="1" applyFill="1" applyBorder="1" applyAlignment="1">
      <alignment/>
    </xf>
    <xf numFmtId="166" fontId="0" fillId="5" borderId="1" xfId="17" applyNumberFormat="1" applyFill="1" applyBorder="1" applyAlignment="1">
      <alignment/>
    </xf>
    <xf numFmtId="0" fontId="4" fillId="0" borderId="0" xfId="0" applyFont="1" applyFill="1" applyBorder="1" applyAlignment="1">
      <alignment/>
    </xf>
    <xf numFmtId="0" fontId="2" fillId="2" borderId="1" xfId="0" applyFont="1" applyFill="1" applyBorder="1" applyAlignment="1">
      <alignment horizontal="center"/>
    </xf>
    <xf numFmtId="181" fontId="2" fillId="0" borderId="0" xfId="15" applyNumberFormat="1" applyFont="1" applyBorder="1" applyAlignment="1">
      <alignment/>
    </xf>
    <xf numFmtId="164" fontId="0" fillId="0" borderId="0" xfId="0" applyNumberFormat="1" applyFont="1" applyFill="1" applyBorder="1" applyAlignment="1">
      <alignment/>
    </xf>
    <xf numFmtId="10" fontId="0" fillId="0" borderId="12" xfId="0" applyNumberFormat="1" applyFont="1" applyFill="1" applyBorder="1" applyAlignment="1">
      <alignment/>
    </xf>
    <xf numFmtId="166" fontId="0" fillId="5" borderId="13" xfId="17" applyNumberFormat="1" applyFont="1" applyFill="1" applyBorder="1" applyAlignment="1">
      <alignment/>
    </xf>
    <xf numFmtId="166" fontId="0" fillId="5" borderId="1" xfId="17" applyNumberFormat="1" applyFont="1" applyFill="1" applyBorder="1" applyAlignment="1">
      <alignment/>
    </xf>
    <xf numFmtId="166" fontId="0" fillId="5" borderId="14" xfId="17" applyNumberFormat="1" applyFont="1" applyFill="1" applyBorder="1" applyAlignment="1">
      <alignment/>
    </xf>
    <xf numFmtId="166" fontId="11" fillId="0" borderId="12" xfId="17" applyNumberFormat="1" applyFont="1" applyFill="1" applyBorder="1" applyAlignment="1">
      <alignment/>
    </xf>
    <xf numFmtId="10" fontId="0" fillId="4" borderId="13" xfId="21" applyNumberFormat="1" applyFill="1" applyBorder="1" applyAlignment="1">
      <alignment/>
    </xf>
    <xf numFmtId="0" fontId="0" fillId="5" borderId="0" xfId="0" applyFont="1" applyFill="1" applyAlignment="1">
      <alignment/>
    </xf>
    <xf numFmtId="164" fontId="4" fillId="0" borderId="7" xfId="21" applyNumberFormat="1" applyFont="1" applyFill="1" applyBorder="1" applyAlignment="1">
      <alignment wrapText="1"/>
    </xf>
    <xf numFmtId="164" fontId="4" fillId="0" borderId="6" xfId="21" applyNumberFormat="1" applyFont="1" applyFill="1" applyBorder="1" applyAlignment="1">
      <alignment wrapText="1"/>
    </xf>
    <xf numFmtId="164" fontId="0" fillId="0" borderId="0" xfId="21" applyNumberFormat="1" applyFont="1" applyFill="1" applyBorder="1" applyAlignment="1">
      <alignment/>
    </xf>
    <xf numFmtId="0" fontId="0" fillId="0" borderId="0" xfId="0" applyFont="1" applyFill="1" applyAlignment="1">
      <alignment/>
    </xf>
    <xf numFmtId="2" fontId="0" fillId="0" borderId="0" xfId="0" applyNumberFormat="1" applyFont="1" applyFill="1" applyBorder="1" applyAlignment="1">
      <alignment/>
    </xf>
    <xf numFmtId="181" fontId="0" fillId="0" borderId="0" xfId="15" applyNumberFormat="1" applyFont="1" applyFill="1" applyBorder="1" applyAlignment="1">
      <alignment/>
    </xf>
    <xf numFmtId="166" fontId="0" fillId="0" borderId="0" xfId="17" applyNumberFormat="1" applyFont="1" applyFill="1" applyBorder="1" applyAlignment="1">
      <alignment/>
    </xf>
    <xf numFmtId="10" fontId="0" fillId="4" borderId="1" xfId="21" applyNumberFormat="1" applyFont="1" applyFill="1" applyBorder="1" applyAlignment="1">
      <alignment/>
    </xf>
    <xf numFmtId="166" fontId="2" fillId="0" borderId="0" xfId="17" applyNumberFormat="1" applyFont="1" applyAlignment="1">
      <alignment/>
    </xf>
    <xf numFmtId="9" fontId="0" fillId="0" borderId="0" xfId="21" applyNumberFormat="1" applyAlignment="1">
      <alignment/>
    </xf>
    <xf numFmtId="181" fontId="0" fillId="0" borderId="0" xfId="15" applyNumberFormat="1" applyFont="1" applyFill="1" applyBorder="1" applyAlignment="1">
      <alignment/>
    </xf>
    <xf numFmtId="166" fontId="0" fillId="0" borderId="0" xfId="17" applyNumberFormat="1" applyFont="1" applyFill="1" applyBorder="1" applyAlignment="1">
      <alignment/>
    </xf>
    <xf numFmtId="166" fontId="11" fillId="0" borderId="0" xfId="17" applyNumberFormat="1" applyFont="1" applyFill="1" applyBorder="1" applyAlignment="1">
      <alignment/>
    </xf>
    <xf numFmtId="10" fontId="0" fillId="0" borderId="0" xfId="21" applyNumberFormat="1" applyFill="1" applyBorder="1" applyAlignment="1">
      <alignment/>
    </xf>
    <xf numFmtId="1" fontId="0" fillId="0" borderId="1" xfId="0" applyNumberFormat="1" applyFill="1" applyBorder="1" applyAlignment="1">
      <alignment/>
    </xf>
    <xf numFmtId="1" fontId="0" fillId="0" borderId="0" xfId="0" applyNumberFormat="1" applyFill="1" applyAlignment="1">
      <alignment/>
    </xf>
    <xf numFmtId="164" fontId="0" fillId="0" borderId="1" xfId="21" applyNumberFormat="1" applyFill="1" applyBorder="1" applyAlignment="1">
      <alignment/>
    </xf>
    <xf numFmtId="181" fontId="3" fillId="6" borderId="1" xfId="15" applyNumberFormat="1" applyFont="1" applyFill="1" applyBorder="1" applyAlignment="1">
      <alignment/>
    </xf>
    <xf numFmtId="0" fontId="8" fillId="0" borderId="0" xfId="0" applyFont="1" applyAlignment="1">
      <alignment/>
    </xf>
    <xf numFmtId="0" fontId="12" fillId="0" borderId="0" xfId="0" applyFont="1" applyAlignment="1">
      <alignment/>
    </xf>
    <xf numFmtId="164" fontId="8" fillId="0" borderId="0" xfId="21" applyNumberFormat="1" applyFont="1" applyAlignment="1">
      <alignment/>
    </xf>
    <xf numFmtId="0" fontId="0" fillId="2" borderId="1" xfId="0" applyFill="1" applyBorder="1" applyAlignment="1">
      <alignment/>
    </xf>
    <xf numFmtId="166" fontId="0" fillId="0" borderId="0" xfId="17" applyNumberFormat="1" applyFont="1" applyAlignment="1">
      <alignment/>
    </xf>
    <xf numFmtId="166" fontId="0" fillId="3" borderId="1" xfId="0" applyNumberFormat="1" applyFill="1" applyBorder="1" applyAlignment="1">
      <alignment/>
    </xf>
    <xf numFmtId="0" fontId="2" fillId="0" borderId="0" xfId="0" applyFont="1" applyFill="1" applyAlignment="1">
      <alignment/>
    </xf>
    <xf numFmtId="0" fontId="0" fillId="0" borderId="1"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13" xfId="0" applyFill="1" applyBorder="1" applyAlignment="1">
      <alignment/>
    </xf>
    <xf numFmtId="0" fontId="0" fillId="0" borderId="11" xfId="0" applyFill="1" applyBorder="1" applyAlignment="1">
      <alignment/>
    </xf>
    <xf numFmtId="9" fontId="0" fillId="0" borderId="15" xfId="21" applyFill="1" applyBorder="1" applyAlignment="1">
      <alignment/>
    </xf>
    <xf numFmtId="49" fontId="0" fillId="0" borderId="1" xfId="0" applyNumberFormat="1" applyFill="1" applyBorder="1" applyAlignment="1">
      <alignment/>
    </xf>
    <xf numFmtId="0" fontId="14" fillId="4" borderId="0" xfId="0" applyFont="1" applyFill="1" applyAlignment="1">
      <alignment/>
    </xf>
    <xf numFmtId="0" fontId="0" fillId="4" borderId="0" xfId="0" applyFill="1" applyAlignment="1">
      <alignment/>
    </xf>
    <xf numFmtId="0" fontId="15" fillId="4" borderId="0" xfId="0" applyFont="1" applyFill="1" applyAlignment="1">
      <alignment/>
    </xf>
    <xf numFmtId="0" fontId="2" fillId="4" borderId="0" xfId="0" applyFont="1" applyFill="1" applyAlignment="1">
      <alignment/>
    </xf>
    <xf numFmtId="0" fontId="0" fillId="4" borderId="0" xfId="0" applyFill="1" applyAlignment="1" quotePrefix="1">
      <alignment/>
    </xf>
    <xf numFmtId="0" fontId="0" fillId="4" borderId="0" xfId="0" applyFont="1" applyFill="1" applyBorder="1" applyAlignment="1">
      <alignment/>
    </xf>
    <xf numFmtId="10" fontId="0" fillId="3" borderId="1" xfId="21" applyNumberFormat="1" applyFont="1" applyFill="1" applyBorder="1" applyAlignment="1">
      <alignment/>
    </xf>
    <xf numFmtId="9" fontId="0" fillId="2" borderId="1" xfId="0" applyNumberFormat="1" applyFont="1" applyFill="1" applyBorder="1" applyAlignment="1">
      <alignment horizontal="right"/>
    </xf>
    <xf numFmtId="0" fontId="12" fillId="4" borderId="0" xfId="0" applyFont="1" applyFill="1" applyAlignment="1">
      <alignment/>
    </xf>
    <xf numFmtId="166" fontId="2" fillId="4" borderId="0" xfId="17" applyNumberFormat="1" applyFont="1" applyFill="1" applyAlignment="1">
      <alignment/>
    </xf>
    <xf numFmtId="166" fontId="0" fillId="4" borderId="0" xfId="17" applyNumberFormat="1" applyFill="1" applyAlignment="1">
      <alignment/>
    </xf>
    <xf numFmtId="9" fontId="0" fillId="4" borderId="0" xfId="21" applyNumberFormat="1" applyFill="1" applyAlignment="1">
      <alignment/>
    </xf>
    <xf numFmtId="9" fontId="0" fillId="4" borderId="0" xfId="21" applyFill="1" applyAlignment="1">
      <alignment/>
    </xf>
    <xf numFmtId="164" fontId="0" fillId="4" borderId="0" xfId="21" applyNumberFormat="1" applyFill="1" applyAlignment="1">
      <alignment/>
    </xf>
    <xf numFmtId="0" fontId="0" fillId="4" borderId="16" xfId="0" applyFill="1" applyBorder="1" applyAlignment="1">
      <alignment/>
    </xf>
    <xf numFmtId="166" fontId="2" fillId="4" borderId="16" xfId="17" applyNumberFormat="1" applyFont="1" applyFill="1" applyBorder="1" applyAlignment="1">
      <alignment/>
    </xf>
    <xf numFmtId="166" fontId="0" fillId="4" borderId="16" xfId="17" applyNumberFormat="1" applyFill="1" applyBorder="1" applyAlignment="1">
      <alignment/>
    </xf>
    <xf numFmtId="9" fontId="0" fillId="4" borderId="16" xfId="21" applyNumberFormat="1" applyFill="1" applyBorder="1" applyAlignment="1">
      <alignment/>
    </xf>
    <xf numFmtId="0" fontId="13" fillId="4" borderId="0" xfId="0" applyFont="1" applyFill="1" applyBorder="1" applyAlignment="1">
      <alignment/>
    </xf>
    <xf numFmtId="0" fontId="13" fillId="7" borderId="1" xfId="0" applyFont="1" applyFill="1" applyBorder="1" applyAlignment="1">
      <alignment/>
    </xf>
    <xf numFmtId="181" fontId="13" fillId="7" borderId="1" xfId="15" applyNumberFormat="1" applyFont="1" applyFill="1" applyBorder="1" applyAlignment="1">
      <alignment/>
    </xf>
    <xf numFmtId="10" fontId="13" fillId="7" borderId="1" xfId="0" applyNumberFormat="1" applyFont="1" applyFill="1" applyBorder="1" applyAlignment="1">
      <alignment/>
    </xf>
    <xf numFmtId="0" fontId="0" fillId="4" borderId="0" xfId="0" applyFill="1" applyAlignment="1">
      <alignment horizontal="left" vertical="top" wrapText="1"/>
    </xf>
    <xf numFmtId="0" fontId="0" fillId="4" borderId="0" xfId="0" applyFill="1" applyAlignment="1">
      <alignment vertical="top"/>
    </xf>
    <xf numFmtId="0" fontId="2" fillId="4" borderId="0" xfId="0" applyFont="1" applyFill="1" applyAlignment="1">
      <alignment wrapText="1"/>
    </xf>
    <xf numFmtId="0" fontId="13" fillId="4" borderId="3" xfId="0" applyFont="1" applyFill="1" applyBorder="1" applyAlignment="1">
      <alignment horizontal="left" vertical="top" wrapText="1"/>
    </xf>
    <xf numFmtId="0" fontId="13" fillId="4" borderId="4"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6" xfId="0" applyFont="1" applyFill="1" applyBorder="1" applyAlignment="1">
      <alignment horizontal="left" vertical="top" wrapText="1"/>
    </xf>
    <xf numFmtId="0" fontId="13" fillId="4" borderId="0" xfId="0" applyFont="1" applyFill="1" applyBorder="1" applyAlignment="1">
      <alignment horizontal="left" vertical="top" wrapText="1"/>
    </xf>
    <xf numFmtId="0" fontId="13" fillId="4" borderId="7" xfId="0" applyFont="1" applyFill="1" applyBorder="1" applyAlignment="1">
      <alignment horizontal="left" vertical="top" wrapText="1"/>
    </xf>
    <xf numFmtId="0" fontId="13" fillId="4" borderId="8" xfId="0" applyFont="1" applyFill="1" applyBorder="1" applyAlignment="1">
      <alignment horizontal="left" vertical="top" wrapText="1"/>
    </xf>
    <xf numFmtId="0" fontId="13" fillId="4" borderId="9" xfId="0" applyFont="1" applyFill="1" applyBorder="1" applyAlignment="1">
      <alignment horizontal="left" vertical="top" wrapText="1"/>
    </xf>
    <xf numFmtId="0" fontId="13" fillId="4" borderId="10" xfId="0" applyFont="1" applyFill="1" applyBorder="1" applyAlignment="1">
      <alignment horizontal="left" vertical="top" wrapText="1"/>
    </xf>
    <xf numFmtId="0" fontId="0" fillId="4" borderId="0" xfId="0" applyFill="1" applyAlignment="1">
      <alignment horizontal="left" wrapText="1"/>
    </xf>
    <xf numFmtId="164" fontId="4" fillId="0" borderId="0" xfId="21"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C0C0C0"/>
      </font>
      <fill>
        <patternFill patternType="none">
          <fgColor indexed="64"/>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Final Results</a:t>
            </a:r>
          </a:p>
        </c:rich>
      </c:tx>
      <c:layout/>
      <c:spPr>
        <a:noFill/>
        <a:ln>
          <a:noFill/>
        </a:ln>
      </c:spPr>
    </c:title>
    <c:plotArea>
      <c:layout>
        <c:manualLayout>
          <c:xMode val="edge"/>
          <c:yMode val="edge"/>
          <c:x val="0.04375"/>
          <c:y val="0.07675"/>
          <c:w val="0.94275"/>
          <c:h val="0.897"/>
        </c:manualLayout>
      </c:layout>
      <c:lineChart>
        <c:grouping val="standard"/>
        <c:varyColors val="0"/>
        <c:ser>
          <c:idx val="0"/>
          <c:order val="0"/>
          <c:tx>
            <c:v>MQ Results</c:v>
          </c:tx>
          <c:extLst>
            <c:ext xmlns:c14="http://schemas.microsoft.com/office/drawing/2007/8/2/chart" uri="{6F2FDCE9-48DA-4B69-8628-5D25D57E5C99}">
              <c14:invertSolidFillFmt>
                <c14:spPr>
                  <a:solidFill>
                    <a:srgbClr val="000000"/>
                  </a:solidFill>
                </c14:spPr>
              </c14:invertSolidFillFmt>
            </c:ext>
          </c:extLst>
          <c:marker>
            <c:symbol val="none"/>
          </c:marker>
          <c:cat>
            <c:strRef>
              <c:f>Results!$D$3:$M$3</c:f>
              <c:strCache>
                <c:ptCount val="10"/>
                <c:pt idx="0">
                  <c:v>BMW</c:v>
                </c:pt>
                <c:pt idx="1">
                  <c:v>DC</c:v>
                </c:pt>
                <c:pt idx="2">
                  <c:v>Ford</c:v>
                </c:pt>
                <c:pt idx="3">
                  <c:v>GM</c:v>
                </c:pt>
                <c:pt idx="4">
                  <c:v>Honda</c:v>
                </c:pt>
                <c:pt idx="5">
                  <c:v>Nissan</c:v>
                </c:pt>
                <c:pt idx="6">
                  <c:v>Peugeot</c:v>
                </c:pt>
                <c:pt idx="7">
                  <c:v>Renault</c:v>
                </c:pt>
                <c:pt idx="8">
                  <c:v>Toyota</c:v>
                </c:pt>
                <c:pt idx="9">
                  <c:v>VW</c:v>
                </c:pt>
              </c:strCache>
            </c:strRef>
          </c:cat>
          <c:val>
            <c:numRef>
              <c:f>Results!$D$9:$M$9</c:f>
              <c:numCache>
                <c:ptCount val="10"/>
                <c:pt idx="0">
                  <c:v>0.006705560160484403</c:v>
                </c:pt>
                <c:pt idx="1">
                  <c:v>0.0696570747459242</c:v>
                </c:pt>
                <c:pt idx="2">
                  <c:v>0.03914818696839384</c:v>
                </c:pt>
                <c:pt idx="3">
                  <c:v>0.03415000325819317</c:v>
                </c:pt>
                <c:pt idx="4">
                  <c:v>0.029293450740180305</c:v>
                </c:pt>
                <c:pt idx="5">
                  <c:v>0.042861602079300454</c:v>
                </c:pt>
                <c:pt idx="6">
                  <c:v>0</c:v>
                </c:pt>
                <c:pt idx="7">
                  <c:v>0.06022829014268982</c:v>
                </c:pt>
                <c:pt idx="8">
                  <c:v>0.09511091135645566</c:v>
                </c:pt>
                <c:pt idx="9">
                  <c:v>0.02124927072872529</c:v>
                </c:pt>
              </c:numCache>
            </c:numRef>
          </c:val>
          <c:smooth val="0"/>
        </c:ser>
        <c:ser>
          <c:idx val="1"/>
          <c:order val="1"/>
          <c:tx>
            <c:v>VE Results</c:v>
          </c:tx>
          <c:extLst>
            <c:ext xmlns:c14="http://schemas.microsoft.com/office/drawing/2007/8/2/chart" uri="{6F2FDCE9-48DA-4B69-8628-5D25D57E5C99}">
              <c14:invertSolidFillFmt>
                <c14:spPr>
                  <a:solidFill>
                    <a:srgbClr val="000000"/>
                  </a:solidFill>
                </c14:spPr>
              </c14:invertSolidFillFmt>
            </c:ext>
          </c:extLst>
          <c:marker>
            <c:symbol val="none"/>
          </c:marker>
          <c:cat>
            <c:strRef>
              <c:f>Results!$D$3:$M$3</c:f>
              <c:strCache>
                <c:ptCount val="10"/>
                <c:pt idx="0">
                  <c:v>BMW</c:v>
                </c:pt>
                <c:pt idx="1">
                  <c:v>DC</c:v>
                </c:pt>
                <c:pt idx="2">
                  <c:v>Ford</c:v>
                </c:pt>
                <c:pt idx="3">
                  <c:v>GM</c:v>
                </c:pt>
                <c:pt idx="4">
                  <c:v>Honda</c:v>
                </c:pt>
                <c:pt idx="5">
                  <c:v>Nissan</c:v>
                </c:pt>
                <c:pt idx="6">
                  <c:v>Peugeot</c:v>
                </c:pt>
                <c:pt idx="7">
                  <c:v>Renault</c:v>
                </c:pt>
                <c:pt idx="8">
                  <c:v>Toyota</c:v>
                </c:pt>
                <c:pt idx="9">
                  <c:v>VW</c:v>
                </c:pt>
              </c:strCache>
            </c:strRef>
          </c:cat>
          <c:val>
            <c:numRef>
              <c:f>Results!$D$13:$M$13</c:f>
              <c:numCache>
                <c:ptCount val="10"/>
                <c:pt idx="0">
                  <c:v>-0.04162954758874127</c:v>
                </c:pt>
                <c:pt idx="1">
                  <c:v>-0.061970397308243164</c:v>
                </c:pt>
                <c:pt idx="2">
                  <c:v>-0.14292908796850912</c:v>
                </c:pt>
                <c:pt idx="3">
                  <c:v>-0.10685616169681522</c:v>
                </c:pt>
                <c:pt idx="4">
                  <c:v>-0.0031636028975839947</c:v>
                </c:pt>
                <c:pt idx="5">
                  <c:v>-0.013993236570025602</c:v>
                </c:pt>
                <c:pt idx="6">
                  <c:v>-0.015506792995731322</c:v>
                </c:pt>
                <c:pt idx="7">
                  <c:v>-0.02261939802568458</c:v>
                </c:pt>
                <c:pt idx="8">
                  <c:v>-0.016607705979259202</c:v>
                </c:pt>
                <c:pt idx="9">
                  <c:v>-0.031162201262460054</c:v>
                </c:pt>
              </c:numCache>
            </c:numRef>
          </c:val>
          <c:smooth val="0"/>
        </c:ser>
        <c:ser>
          <c:idx val="2"/>
          <c:order val="2"/>
          <c:tx>
            <c:v>Combined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Results!$D$3:$M$3</c:f>
              <c:strCache>
                <c:ptCount val="10"/>
                <c:pt idx="0">
                  <c:v>BMW</c:v>
                </c:pt>
                <c:pt idx="1">
                  <c:v>DC</c:v>
                </c:pt>
                <c:pt idx="2">
                  <c:v>Ford</c:v>
                </c:pt>
                <c:pt idx="3">
                  <c:v>GM</c:v>
                </c:pt>
                <c:pt idx="4">
                  <c:v>Honda</c:v>
                </c:pt>
                <c:pt idx="5">
                  <c:v>Nissan</c:v>
                </c:pt>
                <c:pt idx="6">
                  <c:v>Peugeot</c:v>
                </c:pt>
                <c:pt idx="7">
                  <c:v>Renault</c:v>
                </c:pt>
                <c:pt idx="8">
                  <c:v>Toyota</c:v>
                </c:pt>
                <c:pt idx="9">
                  <c:v>VW</c:v>
                </c:pt>
              </c:strCache>
            </c:strRef>
          </c:cat>
          <c:val>
            <c:numRef>
              <c:f>Results!$D$17:$M$17</c:f>
              <c:numCache>
                <c:ptCount val="10"/>
                <c:pt idx="0">
                  <c:v>-0.03492398742825631</c:v>
                </c:pt>
                <c:pt idx="1">
                  <c:v>0.007686677437680922</c:v>
                </c:pt>
                <c:pt idx="2">
                  <c:v>-0.10378090100011528</c:v>
                </c:pt>
                <c:pt idx="3">
                  <c:v>-0.07270615843862205</c:v>
                </c:pt>
                <c:pt idx="4">
                  <c:v>0.02612984784259642</c:v>
                </c:pt>
                <c:pt idx="5">
                  <c:v>0.028868365509274962</c:v>
                </c:pt>
                <c:pt idx="6">
                  <c:v>-0.015506792995731322</c:v>
                </c:pt>
                <c:pt idx="7">
                  <c:v>0.03760889211700502</c:v>
                </c:pt>
                <c:pt idx="8">
                  <c:v>0.07850320537719657</c:v>
                </c:pt>
                <c:pt idx="9">
                  <c:v>-0.009912930533734765</c:v>
                </c:pt>
              </c:numCache>
            </c:numRef>
          </c:val>
          <c:smooth val="0"/>
        </c:ser>
        <c:hiLowLines>
          <c:spPr>
            <a:ln w="38100">
              <a:solidFill>
                <a:srgbClr val="000080"/>
              </a:solidFill>
            </a:ln>
          </c:spPr>
        </c:hiLowLines>
        <c:axId val="62810331"/>
        <c:axId val="28422068"/>
      </c:lineChart>
      <c:catAx>
        <c:axId val="62810331"/>
        <c:scaling>
          <c:orientation val="minMax"/>
        </c:scaling>
        <c:axPos val="b"/>
        <c:delete val="0"/>
        <c:numFmt formatCode="General" sourceLinked="1"/>
        <c:majorTickMark val="cross"/>
        <c:minorTickMark val="none"/>
        <c:tickLblPos val="low"/>
        <c:txPr>
          <a:bodyPr/>
          <a:lstStyle/>
          <a:p>
            <a:pPr>
              <a:defRPr lang="en-US" cap="none" sz="950" b="0" i="0" u="none" baseline="0">
                <a:latin typeface="Arial"/>
                <a:ea typeface="Arial"/>
                <a:cs typeface="Arial"/>
              </a:defRPr>
            </a:pPr>
          </a:p>
        </c:txPr>
        <c:crossAx val="28422068"/>
        <c:crosses val="autoZero"/>
        <c:auto val="1"/>
        <c:lblOffset val="100"/>
        <c:noMultiLvlLbl val="0"/>
      </c:catAx>
      <c:valAx>
        <c:axId val="28422068"/>
        <c:scaling>
          <c:orientation val="minMax"/>
          <c:max val="0.15"/>
          <c:min val="-0.2"/>
        </c:scaling>
        <c:axPos val="l"/>
        <c:title>
          <c:tx>
            <c:rich>
              <a:bodyPr vert="horz" rot="-5400000" anchor="ctr"/>
              <a:lstStyle/>
              <a:p>
                <a:pPr algn="ctr">
                  <a:defRPr/>
                </a:pPr>
                <a:r>
                  <a:rPr lang="en-US" cap="none" sz="950" b="1" i="0" u="none" baseline="0">
                    <a:latin typeface="Arial"/>
                    <a:ea typeface="Arial"/>
                    <a:cs typeface="Arial"/>
                  </a:rPr>
                  <a:t>Percentage Change in Forecast EBIT (2003-2105)</a:t>
                </a:r>
              </a:p>
            </c:rich>
          </c:tx>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txPr>
          <a:bodyPr/>
          <a:lstStyle/>
          <a:p>
            <a:pPr>
              <a:defRPr lang="en-US" cap="none" sz="1050" b="0" i="0" u="none" baseline="0">
                <a:latin typeface="Arial"/>
                <a:ea typeface="Arial"/>
                <a:cs typeface="Arial"/>
              </a:defRPr>
            </a:pPr>
          </a:p>
        </c:txPr>
        <c:crossAx val="62810331"/>
        <c:crossesAt val="1"/>
        <c:crossBetween val="between"/>
        <c:dispUnits/>
      </c:valAx>
      <c:spPr>
        <a:noFill/>
        <a:ln>
          <a:no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 Id="rId3" Type="http://schemas.openxmlformats.org/officeDocument/2006/relationships/image" Target="../media/image2.emf" /><Relationship Id="rId4" Type="http://schemas.openxmlformats.org/officeDocument/2006/relationships/image" Target="../media/image5.emf" /><Relationship Id="rId5"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15</xdr:row>
      <xdr:rowOff>0</xdr:rowOff>
    </xdr:from>
    <xdr:to>
      <xdr:col>7</xdr:col>
      <xdr:colOff>0</xdr:colOff>
      <xdr:row>16</xdr:row>
      <xdr:rowOff>28575</xdr:rowOff>
    </xdr:to>
    <xdr:pic>
      <xdr:nvPicPr>
        <xdr:cNvPr id="1" name="ComboBox1"/>
        <xdr:cNvPicPr preferRelativeResize="1">
          <a:picLocks noChangeAspect="1"/>
        </xdr:cNvPicPr>
      </xdr:nvPicPr>
      <xdr:blipFill>
        <a:blip r:embed="rId1"/>
        <a:stretch>
          <a:fillRect/>
        </a:stretch>
      </xdr:blipFill>
      <xdr:spPr>
        <a:xfrm>
          <a:off x="2895600" y="2809875"/>
          <a:ext cx="1704975" cy="228600"/>
        </a:xfrm>
        <a:prstGeom prst="rect">
          <a:avLst/>
        </a:prstGeom>
        <a:noFill/>
        <a:ln w="9525" cmpd="sng">
          <a:noFill/>
        </a:ln>
      </xdr:spPr>
    </xdr:pic>
    <xdr:clientData/>
  </xdr:twoCellAnchor>
  <xdr:twoCellAnchor editAs="oneCell">
    <xdr:from>
      <xdr:col>4</xdr:col>
      <xdr:colOff>0</xdr:colOff>
      <xdr:row>20</xdr:row>
      <xdr:rowOff>152400</xdr:rowOff>
    </xdr:from>
    <xdr:to>
      <xdr:col>7</xdr:col>
      <xdr:colOff>0</xdr:colOff>
      <xdr:row>22</xdr:row>
      <xdr:rowOff>19050</xdr:rowOff>
    </xdr:to>
    <xdr:pic>
      <xdr:nvPicPr>
        <xdr:cNvPr id="2" name="ComboBox2"/>
        <xdr:cNvPicPr preferRelativeResize="1">
          <a:picLocks noChangeAspect="1"/>
        </xdr:cNvPicPr>
      </xdr:nvPicPr>
      <xdr:blipFill>
        <a:blip r:embed="rId2"/>
        <a:stretch>
          <a:fillRect/>
        </a:stretch>
      </xdr:blipFill>
      <xdr:spPr>
        <a:xfrm>
          <a:off x="2895600" y="3990975"/>
          <a:ext cx="1704975" cy="228600"/>
        </a:xfrm>
        <a:prstGeom prst="rect">
          <a:avLst/>
        </a:prstGeom>
        <a:noFill/>
        <a:ln w="9525" cmpd="sng">
          <a:noFill/>
        </a:ln>
      </xdr:spPr>
    </xdr:pic>
    <xdr:clientData/>
  </xdr:twoCellAnchor>
  <xdr:twoCellAnchor editAs="oneCell">
    <xdr:from>
      <xdr:col>4</xdr:col>
      <xdr:colOff>0</xdr:colOff>
      <xdr:row>28</xdr:row>
      <xdr:rowOff>0</xdr:rowOff>
    </xdr:from>
    <xdr:to>
      <xdr:col>7</xdr:col>
      <xdr:colOff>0</xdr:colOff>
      <xdr:row>29</xdr:row>
      <xdr:rowOff>19050</xdr:rowOff>
    </xdr:to>
    <xdr:pic>
      <xdr:nvPicPr>
        <xdr:cNvPr id="3" name="ComboBox3"/>
        <xdr:cNvPicPr preferRelativeResize="1">
          <a:picLocks noChangeAspect="1"/>
        </xdr:cNvPicPr>
      </xdr:nvPicPr>
      <xdr:blipFill>
        <a:blip r:embed="rId3"/>
        <a:stretch>
          <a:fillRect/>
        </a:stretch>
      </xdr:blipFill>
      <xdr:spPr>
        <a:xfrm>
          <a:off x="2895600" y="5353050"/>
          <a:ext cx="1704975" cy="219075"/>
        </a:xfrm>
        <a:prstGeom prst="rect">
          <a:avLst/>
        </a:prstGeom>
        <a:noFill/>
        <a:ln w="9525" cmpd="sng">
          <a:noFill/>
        </a:ln>
      </xdr:spPr>
    </xdr:pic>
    <xdr:clientData/>
  </xdr:twoCellAnchor>
  <xdr:twoCellAnchor editAs="oneCell">
    <xdr:from>
      <xdr:col>4</xdr:col>
      <xdr:colOff>0</xdr:colOff>
      <xdr:row>45</xdr:row>
      <xdr:rowOff>0</xdr:rowOff>
    </xdr:from>
    <xdr:to>
      <xdr:col>7</xdr:col>
      <xdr:colOff>0</xdr:colOff>
      <xdr:row>46</xdr:row>
      <xdr:rowOff>19050</xdr:rowOff>
    </xdr:to>
    <xdr:pic>
      <xdr:nvPicPr>
        <xdr:cNvPr id="4" name="ComboBox4"/>
        <xdr:cNvPicPr preferRelativeResize="1">
          <a:picLocks noChangeAspect="1"/>
        </xdr:cNvPicPr>
      </xdr:nvPicPr>
      <xdr:blipFill>
        <a:blip r:embed="rId4"/>
        <a:stretch>
          <a:fillRect/>
        </a:stretch>
      </xdr:blipFill>
      <xdr:spPr>
        <a:xfrm>
          <a:off x="2895600" y="8724900"/>
          <a:ext cx="1704975" cy="219075"/>
        </a:xfrm>
        <a:prstGeom prst="rect">
          <a:avLst/>
        </a:prstGeom>
        <a:noFill/>
        <a:ln w="9525" cmpd="sng">
          <a:noFill/>
        </a:ln>
      </xdr:spPr>
    </xdr:pic>
    <xdr:clientData/>
  </xdr:twoCellAnchor>
  <xdr:twoCellAnchor editAs="oneCell">
    <xdr:from>
      <xdr:col>2</xdr:col>
      <xdr:colOff>104775</xdr:colOff>
      <xdr:row>64</xdr:row>
      <xdr:rowOff>28575</xdr:rowOff>
    </xdr:from>
    <xdr:to>
      <xdr:col>5</xdr:col>
      <xdr:colOff>371475</xdr:colOff>
      <xdr:row>67</xdr:row>
      <xdr:rowOff>114300</xdr:rowOff>
    </xdr:to>
    <xdr:pic>
      <xdr:nvPicPr>
        <xdr:cNvPr id="5" name="CommandButton1"/>
        <xdr:cNvPicPr preferRelativeResize="1">
          <a:picLocks noChangeAspect="1"/>
        </xdr:cNvPicPr>
      </xdr:nvPicPr>
      <xdr:blipFill>
        <a:blip r:embed="rId5"/>
        <a:stretch>
          <a:fillRect/>
        </a:stretch>
      </xdr:blipFill>
      <xdr:spPr>
        <a:xfrm>
          <a:off x="1733550" y="11868150"/>
          <a:ext cx="21145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xdr:row>
      <xdr:rowOff>66675</xdr:rowOff>
    </xdr:from>
    <xdr:to>
      <xdr:col>9</xdr:col>
      <xdr:colOff>123825</xdr:colOff>
      <xdr:row>5</xdr:row>
      <xdr:rowOff>38100</xdr:rowOff>
    </xdr:to>
    <xdr:pic>
      <xdr:nvPicPr>
        <xdr:cNvPr id="1" name="CommandButton1"/>
        <xdr:cNvPicPr preferRelativeResize="1">
          <a:picLocks noChangeAspect="1"/>
        </xdr:cNvPicPr>
      </xdr:nvPicPr>
      <xdr:blipFill>
        <a:blip r:embed="rId1"/>
        <a:stretch>
          <a:fillRect/>
        </a:stretch>
      </xdr:blipFill>
      <xdr:spPr>
        <a:xfrm>
          <a:off x="6610350" y="228600"/>
          <a:ext cx="27813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20</xdr:row>
      <xdr:rowOff>47625</xdr:rowOff>
    </xdr:from>
    <xdr:to>
      <xdr:col>6</xdr:col>
      <xdr:colOff>457200</xdr:colOff>
      <xdr:row>23</xdr:row>
      <xdr:rowOff>9525</xdr:rowOff>
    </xdr:to>
    <xdr:pic>
      <xdr:nvPicPr>
        <xdr:cNvPr id="1" name="CommandButton1"/>
        <xdr:cNvPicPr preferRelativeResize="1">
          <a:picLocks noChangeAspect="1"/>
        </xdr:cNvPicPr>
      </xdr:nvPicPr>
      <xdr:blipFill>
        <a:blip r:embed="rId1"/>
        <a:stretch>
          <a:fillRect/>
        </a:stretch>
      </xdr:blipFill>
      <xdr:spPr>
        <a:xfrm>
          <a:off x="3971925" y="3505200"/>
          <a:ext cx="1819275" cy="447675"/>
        </a:xfrm>
        <a:prstGeom prst="rect">
          <a:avLst/>
        </a:prstGeom>
        <a:noFill/>
        <a:ln w="9525" cmpd="sng">
          <a:noFill/>
        </a:ln>
      </xdr:spPr>
    </xdr:pic>
    <xdr:clientData/>
  </xdr:twoCellAnchor>
  <xdr:twoCellAnchor editAs="oneCell">
    <xdr:from>
      <xdr:col>7</xdr:col>
      <xdr:colOff>266700</xdr:colOff>
      <xdr:row>20</xdr:row>
      <xdr:rowOff>47625</xdr:rowOff>
    </xdr:from>
    <xdr:to>
      <xdr:col>9</xdr:col>
      <xdr:colOff>600075</xdr:colOff>
      <xdr:row>23</xdr:row>
      <xdr:rowOff>9525</xdr:rowOff>
    </xdr:to>
    <xdr:pic>
      <xdr:nvPicPr>
        <xdr:cNvPr id="2" name="CommandButton2"/>
        <xdr:cNvPicPr preferRelativeResize="1">
          <a:picLocks noChangeAspect="1"/>
        </xdr:cNvPicPr>
      </xdr:nvPicPr>
      <xdr:blipFill>
        <a:blip r:embed="rId2"/>
        <a:stretch>
          <a:fillRect/>
        </a:stretch>
      </xdr:blipFill>
      <xdr:spPr>
        <a:xfrm>
          <a:off x="6315075" y="3505200"/>
          <a:ext cx="18192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104775</xdr:rowOff>
    </xdr:from>
    <xdr:to>
      <xdr:col>14</xdr:col>
      <xdr:colOff>38100</xdr:colOff>
      <xdr:row>24</xdr:row>
      <xdr:rowOff>104775</xdr:rowOff>
    </xdr:to>
    <xdr:graphicFrame>
      <xdr:nvGraphicFramePr>
        <xdr:cNvPr id="1" name="Chart 1"/>
        <xdr:cNvGraphicFramePr/>
      </xdr:nvGraphicFramePr>
      <xdr:xfrm>
        <a:off x="942975" y="104775"/>
        <a:ext cx="7629525" cy="38862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409575</xdr:colOff>
      <xdr:row>25</xdr:row>
      <xdr:rowOff>85725</xdr:rowOff>
    </xdr:from>
    <xdr:to>
      <xdr:col>5</xdr:col>
      <xdr:colOff>400050</xdr:colOff>
      <xdr:row>28</xdr:row>
      <xdr:rowOff>47625</xdr:rowOff>
    </xdr:to>
    <xdr:pic>
      <xdr:nvPicPr>
        <xdr:cNvPr id="2" name="CommandButton1"/>
        <xdr:cNvPicPr preferRelativeResize="1">
          <a:picLocks noChangeAspect="1"/>
        </xdr:cNvPicPr>
      </xdr:nvPicPr>
      <xdr:blipFill>
        <a:blip r:embed="rId2"/>
        <a:stretch>
          <a:fillRect/>
        </a:stretch>
      </xdr:blipFill>
      <xdr:spPr>
        <a:xfrm>
          <a:off x="1628775" y="4133850"/>
          <a:ext cx="1819275" cy="447675"/>
        </a:xfrm>
        <a:prstGeom prst="rect">
          <a:avLst/>
        </a:prstGeom>
        <a:noFill/>
        <a:ln w="9525" cmpd="sng">
          <a:noFill/>
        </a:ln>
      </xdr:spPr>
    </xdr:pic>
    <xdr:clientData/>
  </xdr:twoCellAnchor>
  <xdr:twoCellAnchor editAs="oneCell">
    <xdr:from>
      <xdr:col>6</xdr:col>
      <xdr:colOff>228600</xdr:colOff>
      <xdr:row>25</xdr:row>
      <xdr:rowOff>85725</xdr:rowOff>
    </xdr:from>
    <xdr:to>
      <xdr:col>9</xdr:col>
      <xdr:colOff>219075</xdr:colOff>
      <xdr:row>28</xdr:row>
      <xdr:rowOff>47625</xdr:rowOff>
    </xdr:to>
    <xdr:pic>
      <xdr:nvPicPr>
        <xdr:cNvPr id="3" name="CommandButton2"/>
        <xdr:cNvPicPr preferRelativeResize="1">
          <a:picLocks noChangeAspect="1"/>
        </xdr:cNvPicPr>
      </xdr:nvPicPr>
      <xdr:blipFill>
        <a:blip r:embed="rId3"/>
        <a:stretch>
          <a:fillRect/>
        </a:stretch>
      </xdr:blipFill>
      <xdr:spPr>
        <a:xfrm>
          <a:off x="3886200" y="4133850"/>
          <a:ext cx="1819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4"/>
  <dimension ref="A1:M95"/>
  <sheetViews>
    <sheetView tabSelected="1"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9.140625" style="95" customWidth="1"/>
    <col min="2" max="2" width="15.28125" style="95" customWidth="1"/>
    <col min="3" max="3" width="9.57421875" style="95" customWidth="1"/>
    <col min="4" max="4" width="9.421875" style="95" customWidth="1"/>
    <col min="5" max="5" width="8.7109375" style="95" customWidth="1"/>
    <col min="6" max="7" width="8.421875" style="95" customWidth="1"/>
    <col min="8" max="8" width="7.57421875" style="95" customWidth="1"/>
    <col min="9" max="16384" width="9.140625" style="95" customWidth="1"/>
  </cols>
  <sheetData>
    <row r="1" spans="1:13" ht="39.75" customHeight="1">
      <c r="A1" s="145" t="s">
        <v>101</v>
      </c>
      <c r="B1" s="146"/>
      <c r="C1" s="146"/>
      <c r="D1" s="146"/>
      <c r="E1" s="146"/>
      <c r="F1" s="146"/>
      <c r="G1" s="146"/>
      <c r="H1" s="146"/>
      <c r="I1" s="146"/>
      <c r="J1" s="146"/>
      <c r="K1" s="146"/>
      <c r="L1" s="146"/>
      <c r="M1" s="146"/>
    </row>
    <row r="2" spans="1:13" ht="15.75">
      <c r="A2" s="147" t="s">
        <v>118</v>
      </c>
      <c r="B2" s="146"/>
      <c r="C2" s="146"/>
      <c r="D2" s="146"/>
      <c r="E2" s="146"/>
      <c r="F2" s="146"/>
      <c r="G2" s="146"/>
      <c r="H2" s="146"/>
      <c r="I2" s="146"/>
      <c r="J2" s="146"/>
      <c r="K2" s="146"/>
      <c r="L2" s="146"/>
      <c r="M2" s="146"/>
    </row>
    <row r="3" spans="1:13" ht="12.75">
      <c r="A3" s="146"/>
      <c r="B3" s="146"/>
      <c r="C3" s="146"/>
      <c r="D3" s="146"/>
      <c r="E3" s="146"/>
      <c r="F3" s="146"/>
      <c r="G3" s="146"/>
      <c r="H3" s="146"/>
      <c r="I3" s="146"/>
      <c r="J3" s="146"/>
      <c r="K3" s="146"/>
      <c r="L3" s="146"/>
      <c r="M3" s="146"/>
    </row>
    <row r="4" spans="1:13" ht="12.75">
      <c r="A4" s="146"/>
      <c r="B4" s="169" t="s">
        <v>117</v>
      </c>
      <c r="C4" s="169"/>
      <c r="D4" s="169"/>
      <c r="E4" s="169"/>
      <c r="F4" s="169"/>
      <c r="G4" s="169"/>
      <c r="H4" s="169"/>
      <c r="I4" s="146"/>
      <c r="J4" s="146"/>
      <c r="K4" s="146"/>
      <c r="L4" s="146"/>
      <c r="M4" s="146"/>
    </row>
    <row r="5" spans="1:13" ht="12.75">
      <c r="A5" s="146"/>
      <c r="B5" s="169"/>
      <c r="C5" s="169"/>
      <c r="D5" s="169"/>
      <c r="E5" s="169"/>
      <c r="F5" s="169"/>
      <c r="G5" s="169"/>
      <c r="H5" s="169"/>
      <c r="I5" s="146"/>
      <c r="J5" s="146"/>
      <c r="K5" s="146"/>
      <c r="L5" s="146"/>
      <c r="M5" s="146"/>
    </row>
    <row r="6" spans="1:13" ht="12.75">
      <c r="A6" s="146"/>
      <c r="B6" s="169"/>
      <c r="C6" s="169"/>
      <c r="D6" s="169"/>
      <c r="E6" s="169"/>
      <c r="F6" s="169"/>
      <c r="G6" s="169"/>
      <c r="H6" s="169"/>
      <c r="I6" s="146"/>
      <c r="J6" s="146"/>
      <c r="K6" s="146"/>
      <c r="L6" s="146"/>
      <c r="M6" s="146"/>
    </row>
    <row r="7" spans="1:13" ht="12.75">
      <c r="A7" s="146"/>
      <c r="B7" s="146"/>
      <c r="C7" s="146"/>
      <c r="D7" s="146"/>
      <c r="E7" s="146"/>
      <c r="F7" s="146"/>
      <c r="G7" s="146"/>
      <c r="H7" s="146"/>
      <c r="I7" s="146"/>
      <c r="J7" s="146"/>
      <c r="K7" s="146"/>
      <c r="L7" s="146"/>
      <c r="M7" s="146"/>
    </row>
    <row r="8" spans="1:13" ht="12.75">
      <c r="A8" s="146"/>
      <c r="B8" s="146"/>
      <c r="C8" s="146"/>
      <c r="D8" s="146"/>
      <c r="E8" s="146"/>
      <c r="F8" s="146"/>
      <c r="G8" s="146"/>
      <c r="H8" s="146"/>
      <c r="I8" s="146"/>
      <c r="J8" s="146"/>
      <c r="K8" s="146"/>
      <c r="L8" s="146"/>
      <c r="M8" s="146"/>
    </row>
    <row r="9" spans="1:13" ht="12.75">
      <c r="A9" s="146"/>
      <c r="B9" s="148" t="s">
        <v>102</v>
      </c>
      <c r="C9" s="146"/>
      <c r="D9" s="146"/>
      <c r="E9" s="146"/>
      <c r="F9" s="146"/>
      <c r="G9" s="146"/>
      <c r="H9" s="146"/>
      <c r="I9" s="146"/>
      <c r="J9" s="146"/>
      <c r="K9" s="146"/>
      <c r="L9" s="146"/>
      <c r="M9" s="146"/>
    </row>
    <row r="10" spans="1:13" ht="12.75">
      <c r="A10" s="146"/>
      <c r="B10" s="146"/>
      <c r="C10" s="146"/>
      <c r="D10" s="146"/>
      <c r="E10" s="146"/>
      <c r="F10" s="146"/>
      <c r="G10" s="146"/>
      <c r="H10" s="146"/>
      <c r="I10" s="146"/>
      <c r="J10" s="146"/>
      <c r="K10" s="146"/>
      <c r="L10" s="146"/>
      <c r="M10" s="146"/>
    </row>
    <row r="11" spans="1:13" ht="12.75">
      <c r="A11" s="146"/>
      <c r="B11" s="179" t="s">
        <v>86</v>
      </c>
      <c r="C11" s="179"/>
      <c r="D11" s="179"/>
      <c r="E11" s="179"/>
      <c r="F11" s="179"/>
      <c r="G11" s="179"/>
      <c r="H11" s="146"/>
      <c r="I11" s="146"/>
      <c r="J11" s="146"/>
      <c r="K11" s="146"/>
      <c r="L11" s="146"/>
      <c r="M11" s="146"/>
    </row>
    <row r="12" spans="1:13" ht="12.75">
      <c r="A12" s="146"/>
      <c r="B12" s="179"/>
      <c r="C12" s="179"/>
      <c r="D12" s="179"/>
      <c r="E12" s="179"/>
      <c r="F12" s="179"/>
      <c r="G12" s="179"/>
      <c r="H12" s="146"/>
      <c r="I12" s="146"/>
      <c r="J12" s="146"/>
      <c r="K12" s="146"/>
      <c r="L12" s="146"/>
      <c r="M12" s="146"/>
    </row>
    <row r="13" spans="1:13" ht="12.75">
      <c r="A13" s="146"/>
      <c r="B13" s="179"/>
      <c r="C13" s="179"/>
      <c r="D13" s="179"/>
      <c r="E13" s="179"/>
      <c r="F13" s="179"/>
      <c r="G13" s="179"/>
      <c r="H13" s="146"/>
      <c r="I13" s="146"/>
      <c r="J13" s="146"/>
      <c r="K13" s="146"/>
      <c r="L13" s="146"/>
      <c r="M13" s="146"/>
    </row>
    <row r="14" spans="1:13" ht="12.75">
      <c r="A14" s="146"/>
      <c r="B14" s="146"/>
      <c r="C14" s="146"/>
      <c r="D14" s="146"/>
      <c r="E14" s="146"/>
      <c r="F14" s="146"/>
      <c r="G14" s="146"/>
      <c r="H14" s="146"/>
      <c r="I14" s="146"/>
      <c r="J14" s="146"/>
      <c r="K14" s="146"/>
      <c r="L14" s="146"/>
      <c r="M14" s="146"/>
    </row>
    <row r="15" spans="1:13" ht="12.75">
      <c r="A15" s="146"/>
      <c r="B15" s="146"/>
      <c r="C15" s="146"/>
      <c r="D15" s="146"/>
      <c r="E15" s="146"/>
      <c r="F15" s="146"/>
      <c r="G15" s="146"/>
      <c r="H15" s="146"/>
      <c r="I15" s="146"/>
      <c r="J15" s="146"/>
      <c r="K15" s="146"/>
      <c r="L15" s="146"/>
      <c r="M15" s="146"/>
    </row>
    <row r="16" spans="1:13" ht="15.75" customHeight="1">
      <c r="A16" s="146"/>
      <c r="B16" s="146"/>
      <c r="C16" s="148" t="s">
        <v>84</v>
      </c>
      <c r="D16" s="146"/>
      <c r="E16" s="146"/>
      <c r="F16" s="146"/>
      <c r="G16" s="146"/>
      <c r="H16" s="146"/>
      <c r="I16" s="146"/>
      <c r="J16" s="146"/>
      <c r="K16" s="146"/>
      <c r="L16" s="146"/>
      <c r="M16" s="146"/>
    </row>
    <row r="17" spans="1:13" ht="13.5" thickBot="1">
      <c r="A17" s="146"/>
      <c r="B17" s="146"/>
      <c r="C17" s="146"/>
      <c r="D17" s="146"/>
      <c r="E17" s="146"/>
      <c r="F17" s="146"/>
      <c r="G17" s="146"/>
      <c r="H17" s="146"/>
      <c r="I17" s="146"/>
      <c r="J17" s="146"/>
      <c r="K17" s="146"/>
      <c r="L17" s="146"/>
      <c r="M17" s="146"/>
    </row>
    <row r="18" spans="1:13" ht="17.25" customHeight="1">
      <c r="A18" s="146"/>
      <c r="B18" s="146"/>
      <c r="C18" s="146"/>
      <c r="D18" s="170" t="str">
        <f>IF(E79="High",F79,(IF(E79="Low",F80,F81)))</f>
        <v>An equally-weighted average of high and low scenarios. This is the value used for results reported in Changing Drivers</v>
      </c>
      <c r="E18" s="171"/>
      <c r="F18" s="171"/>
      <c r="G18" s="171"/>
      <c r="H18" s="171"/>
      <c r="I18" s="171"/>
      <c r="J18" s="172"/>
      <c r="K18" s="146"/>
      <c r="L18" s="146"/>
      <c r="M18" s="146"/>
    </row>
    <row r="19" spans="1:13" ht="17.25" customHeight="1">
      <c r="A19" s="146"/>
      <c r="B19" s="146"/>
      <c r="C19" s="146"/>
      <c r="D19" s="173"/>
      <c r="E19" s="174"/>
      <c r="F19" s="174"/>
      <c r="G19" s="174"/>
      <c r="H19" s="174"/>
      <c r="I19" s="174"/>
      <c r="J19" s="175"/>
      <c r="K19" s="146"/>
      <c r="L19" s="146"/>
      <c r="M19" s="146"/>
    </row>
    <row r="20" spans="1:13" ht="17.25" customHeight="1" thickBot="1">
      <c r="A20" s="146"/>
      <c r="B20" s="146"/>
      <c r="C20" s="146"/>
      <c r="D20" s="176"/>
      <c r="E20" s="177"/>
      <c r="F20" s="177"/>
      <c r="G20" s="177"/>
      <c r="H20" s="177"/>
      <c r="I20" s="177"/>
      <c r="J20" s="178"/>
      <c r="K20" s="146"/>
      <c r="L20" s="146"/>
      <c r="M20" s="146"/>
    </row>
    <row r="21" spans="1:13" ht="12.75">
      <c r="A21" s="146"/>
      <c r="B21" s="146"/>
      <c r="C21" s="146"/>
      <c r="D21" s="146"/>
      <c r="E21" s="146"/>
      <c r="F21" s="146"/>
      <c r="G21" s="146"/>
      <c r="H21" s="146"/>
      <c r="I21" s="146"/>
      <c r="J21" s="146"/>
      <c r="K21" s="146"/>
      <c r="L21" s="146"/>
      <c r="M21" s="146"/>
    </row>
    <row r="22" spans="1:13" ht="15.75" customHeight="1">
      <c r="A22" s="146"/>
      <c r="B22" s="146"/>
      <c r="C22" s="148" t="s">
        <v>85</v>
      </c>
      <c r="D22" s="146"/>
      <c r="E22" s="146"/>
      <c r="F22" s="146"/>
      <c r="G22" s="146"/>
      <c r="H22" s="146"/>
      <c r="I22" s="146"/>
      <c r="J22" s="146"/>
      <c r="K22" s="146"/>
      <c r="L22" s="146"/>
      <c r="M22" s="146"/>
    </row>
    <row r="23" spans="1:13" ht="13.5" thickBot="1">
      <c r="A23" s="146"/>
      <c r="B23" s="146"/>
      <c r="C23" s="146"/>
      <c r="D23" s="146"/>
      <c r="E23" s="146"/>
      <c r="F23" s="146"/>
      <c r="G23" s="146"/>
      <c r="H23" s="146"/>
      <c r="I23" s="146"/>
      <c r="J23" s="146"/>
      <c r="K23" s="146"/>
      <c r="L23" s="146"/>
      <c r="M23" s="146"/>
    </row>
    <row r="24" spans="1:13" ht="17.25" customHeight="1">
      <c r="A24" s="146"/>
      <c r="B24" s="146"/>
      <c r="C24" s="146"/>
      <c r="D24" s="170" t="str">
        <f>IF(E83="High",F83,(IF(E83="Low",F84,F85)))</f>
        <v>An equally-weighted average of high and low scenarios. This is the value used for results reported in Changing Drivers</v>
      </c>
      <c r="E24" s="171"/>
      <c r="F24" s="171"/>
      <c r="G24" s="171"/>
      <c r="H24" s="171"/>
      <c r="I24" s="171"/>
      <c r="J24" s="172"/>
      <c r="K24" s="146"/>
      <c r="L24" s="146"/>
      <c r="M24" s="146"/>
    </row>
    <row r="25" spans="1:13" ht="17.25" customHeight="1">
      <c r="A25" s="146"/>
      <c r="B25" s="146"/>
      <c r="C25" s="146"/>
      <c r="D25" s="173"/>
      <c r="E25" s="174"/>
      <c r="F25" s="174"/>
      <c r="G25" s="174"/>
      <c r="H25" s="174"/>
      <c r="I25" s="174"/>
      <c r="J25" s="175"/>
      <c r="K25" s="146"/>
      <c r="L25" s="146"/>
      <c r="M25" s="146"/>
    </row>
    <row r="26" spans="1:13" ht="17.25" customHeight="1" thickBot="1">
      <c r="A26" s="146"/>
      <c r="B26" s="146"/>
      <c r="C26" s="146"/>
      <c r="D26" s="176"/>
      <c r="E26" s="177"/>
      <c r="F26" s="177"/>
      <c r="G26" s="177"/>
      <c r="H26" s="177"/>
      <c r="I26" s="177"/>
      <c r="J26" s="178"/>
      <c r="K26" s="146"/>
      <c r="L26" s="146"/>
      <c r="M26" s="146"/>
    </row>
    <row r="27" spans="1:13" ht="12.75">
      <c r="A27" s="146"/>
      <c r="B27" s="146"/>
      <c r="C27" s="146"/>
      <c r="D27" s="146"/>
      <c r="E27" s="146"/>
      <c r="F27" s="146"/>
      <c r="G27" s="146"/>
      <c r="H27" s="146"/>
      <c r="I27" s="146"/>
      <c r="J27" s="146"/>
      <c r="K27" s="146"/>
      <c r="L27" s="146"/>
      <c r="M27" s="146"/>
    </row>
    <row r="28" spans="1:13" ht="12.75">
      <c r="A28" s="146"/>
      <c r="B28" s="146"/>
      <c r="C28" s="146"/>
      <c r="D28" s="146"/>
      <c r="E28" s="146"/>
      <c r="F28" s="146"/>
      <c r="G28" s="146"/>
      <c r="H28" s="146"/>
      <c r="I28" s="146"/>
      <c r="J28" s="146"/>
      <c r="K28" s="146"/>
      <c r="L28" s="146"/>
      <c r="M28" s="146"/>
    </row>
    <row r="29" spans="1:13" ht="15.75" customHeight="1">
      <c r="A29" s="146"/>
      <c r="B29" s="146"/>
      <c r="C29" s="148" t="s">
        <v>74</v>
      </c>
      <c r="D29" s="146"/>
      <c r="E29" s="146"/>
      <c r="F29" s="146"/>
      <c r="G29" s="146"/>
      <c r="H29" s="146"/>
      <c r="I29" s="146"/>
      <c r="J29" s="146"/>
      <c r="K29" s="146"/>
      <c r="L29" s="146"/>
      <c r="M29" s="146"/>
    </row>
    <row r="30" spans="1:13" ht="13.5" thickBot="1">
      <c r="A30" s="146"/>
      <c r="B30" s="146"/>
      <c r="C30" s="146"/>
      <c r="D30" s="146"/>
      <c r="E30" s="146"/>
      <c r="F30" s="146"/>
      <c r="G30" s="146"/>
      <c r="H30" s="146"/>
      <c r="I30" s="146"/>
      <c r="J30" s="146"/>
      <c r="K30" s="146"/>
      <c r="L30" s="146"/>
      <c r="M30" s="146"/>
    </row>
    <row r="31" spans="1:13" ht="17.25" customHeight="1">
      <c r="A31" s="146"/>
      <c r="B31" s="146"/>
      <c r="C31" s="146"/>
      <c r="D31" s="170" t="str">
        <f>IF(E87="High",F87,(IF(E87="Low",F88,F89)))</f>
        <v>An equally-weighted average of high and low scenarios. This is the value used for results reported in Changing Drivers</v>
      </c>
      <c r="E31" s="171"/>
      <c r="F31" s="171"/>
      <c r="G31" s="171"/>
      <c r="H31" s="171"/>
      <c r="I31" s="171"/>
      <c r="J31" s="172"/>
      <c r="K31" s="146"/>
      <c r="L31" s="146"/>
      <c r="M31" s="146"/>
    </row>
    <row r="32" spans="1:13" ht="17.25" customHeight="1">
      <c r="A32" s="146"/>
      <c r="B32" s="146"/>
      <c r="C32" s="146"/>
      <c r="D32" s="173"/>
      <c r="E32" s="174"/>
      <c r="F32" s="174"/>
      <c r="G32" s="174"/>
      <c r="H32" s="174"/>
      <c r="I32" s="174"/>
      <c r="J32" s="175"/>
      <c r="K32" s="146"/>
      <c r="L32" s="146"/>
      <c r="M32" s="146"/>
    </row>
    <row r="33" spans="1:13" ht="17.25" customHeight="1" thickBot="1">
      <c r="A33" s="146"/>
      <c r="B33" s="146"/>
      <c r="C33" s="146"/>
      <c r="D33" s="176"/>
      <c r="E33" s="177"/>
      <c r="F33" s="177"/>
      <c r="G33" s="177"/>
      <c r="H33" s="177"/>
      <c r="I33" s="177"/>
      <c r="J33" s="178"/>
      <c r="K33" s="146"/>
      <c r="L33" s="146"/>
      <c r="M33" s="146"/>
    </row>
    <row r="34" spans="1:13" ht="12.75">
      <c r="A34" s="146"/>
      <c r="B34" s="146"/>
      <c r="C34" s="146"/>
      <c r="D34" s="146"/>
      <c r="E34" s="146"/>
      <c r="F34" s="146"/>
      <c r="G34" s="146"/>
      <c r="H34" s="146"/>
      <c r="I34" s="146"/>
      <c r="J34" s="146"/>
      <c r="K34" s="146"/>
      <c r="L34" s="146"/>
      <c r="M34" s="146"/>
    </row>
    <row r="35" spans="1:13" ht="12.75">
      <c r="A35" s="146"/>
      <c r="B35" s="146"/>
      <c r="C35" s="146"/>
      <c r="D35" s="146"/>
      <c r="E35" s="146"/>
      <c r="F35" s="146"/>
      <c r="G35" s="146"/>
      <c r="H35" s="146"/>
      <c r="I35" s="146"/>
      <c r="J35" s="146"/>
      <c r="K35" s="146"/>
      <c r="L35" s="146"/>
      <c r="M35" s="146"/>
    </row>
    <row r="36" spans="1:13" ht="12.75">
      <c r="A36" s="146"/>
      <c r="B36" s="146"/>
      <c r="C36" s="146"/>
      <c r="D36" s="146"/>
      <c r="E36" s="146"/>
      <c r="F36" s="146"/>
      <c r="G36" s="146"/>
      <c r="H36" s="146"/>
      <c r="I36" s="146"/>
      <c r="J36" s="146"/>
      <c r="K36" s="146"/>
      <c r="L36" s="146"/>
      <c r="M36" s="146"/>
    </row>
    <row r="37" spans="1:13" ht="12.75">
      <c r="A37" s="146"/>
      <c r="B37" s="148" t="s">
        <v>103</v>
      </c>
      <c r="C37" s="146"/>
      <c r="D37" s="146"/>
      <c r="E37" s="146"/>
      <c r="F37" s="146"/>
      <c r="G37" s="146"/>
      <c r="H37" s="146"/>
      <c r="I37" s="146"/>
      <c r="J37" s="146"/>
      <c r="K37" s="146"/>
      <c r="L37" s="146"/>
      <c r="M37" s="146"/>
    </row>
    <row r="38" spans="1:13" ht="12.75">
      <c r="A38" s="146"/>
      <c r="B38" s="146"/>
      <c r="C38" s="146"/>
      <c r="D38" s="146"/>
      <c r="E38" s="146"/>
      <c r="F38" s="146"/>
      <c r="G38" s="146"/>
      <c r="H38" s="146"/>
      <c r="I38" s="146"/>
      <c r="J38" s="146"/>
      <c r="K38" s="146"/>
      <c r="L38" s="146"/>
      <c r="M38" s="146"/>
    </row>
    <row r="39" spans="1:13" ht="23.25" customHeight="1">
      <c r="A39" s="146"/>
      <c r="B39" s="167" t="s">
        <v>100</v>
      </c>
      <c r="C39" s="167"/>
      <c r="D39" s="167"/>
      <c r="E39" s="167"/>
      <c r="F39" s="167"/>
      <c r="G39" s="167"/>
      <c r="H39" s="168"/>
      <c r="I39" s="168"/>
      <c r="J39" s="146"/>
      <c r="K39" s="146"/>
      <c r="L39" s="146"/>
      <c r="M39" s="146"/>
    </row>
    <row r="40" spans="1:13" ht="23.25" customHeight="1">
      <c r="A40" s="146"/>
      <c r="B40" s="167"/>
      <c r="C40" s="167"/>
      <c r="D40" s="167"/>
      <c r="E40" s="167"/>
      <c r="F40" s="167"/>
      <c r="G40" s="167"/>
      <c r="H40" s="168"/>
      <c r="I40" s="168"/>
      <c r="J40" s="146"/>
      <c r="K40" s="146"/>
      <c r="L40" s="146"/>
      <c r="M40" s="146"/>
    </row>
    <row r="41" spans="1:13" ht="23.25" customHeight="1">
      <c r="A41" s="146"/>
      <c r="B41" s="167"/>
      <c r="C41" s="167"/>
      <c r="D41" s="167"/>
      <c r="E41" s="167"/>
      <c r="F41" s="167"/>
      <c r="G41" s="167"/>
      <c r="H41" s="168"/>
      <c r="I41" s="168"/>
      <c r="J41" s="146"/>
      <c r="K41" s="146"/>
      <c r="L41" s="146"/>
      <c r="M41" s="146"/>
    </row>
    <row r="42" spans="1:13" ht="12.75">
      <c r="A42" s="146"/>
      <c r="B42" s="146"/>
      <c r="C42" s="146"/>
      <c r="D42" s="146"/>
      <c r="E42" s="146"/>
      <c r="F42" s="146"/>
      <c r="G42" s="146"/>
      <c r="H42" s="146"/>
      <c r="I42" s="146"/>
      <c r="J42" s="146"/>
      <c r="K42" s="146"/>
      <c r="L42" s="146"/>
      <c r="M42" s="146"/>
    </row>
    <row r="43" spans="1:13" ht="12.75">
      <c r="A43" s="146"/>
      <c r="B43" s="146"/>
      <c r="C43" s="146"/>
      <c r="D43" s="146"/>
      <c r="E43" s="146"/>
      <c r="F43" s="146"/>
      <c r="G43" s="146"/>
      <c r="H43" s="146"/>
      <c r="I43" s="146"/>
      <c r="J43" s="146"/>
      <c r="K43" s="146"/>
      <c r="L43" s="146"/>
      <c r="M43" s="146"/>
    </row>
    <row r="44" spans="1:13" ht="12.75">
      <c r="A44" s="146"/>
      <c r="B44" s="146"/>
      <c r="C44" s="146" t="s">
        <v>94</v>
      </c>
      <c r="D44" s="146"/>
      <c r="E44" s="146"/>
      <c r="F44" s="146"/>
      <c r="G44" s="146"/>
      <c r="H44" s="146"/>
      <c r="I44" s="146"/>
      <c r="J44" s="146"/>
      <c r="K44" s="146"/>
      <c r="L44" s="146"/>
      <c r="M44" s="146"/>
    </row>
    <row r="45" spans="1:13" ht="12.75">
      <c r="A45" s="146"/>
      <c r="B45" s="146"/>
      <c r="C45" s="146"/>
      <c r="D45" s="146"/>
      <c r="E45" s="146"/>
      <c r="F45" s="146"/>
      <c r="G45" s="146"/>
      <c r="H45" s="146"/>
      <c r="I45" s="146"/>
      <c r="J45" s="146"/>
      <c r="K45" s="146"/>
      <c r="L45" s="146"/>
      <c r="M45" s="146"/>
    </row>
    <row r="46" spans="1:13" ht="15.75" customHeight="1">
      <c r="A46" s="146"/>
      <c r="B46" s="146"/>
      <c r="C46" s="146"/>
      <c r="D46" s="146"/>
      <c r="E46" s="146"/>
      <c r="F46" s="146"/>
      <c r="G46" s="146"/>
      <c r="H46" s="146"/>
      <c r="I46" s="146"/>
      <c r="J46" s="146"/>
      <c r="K46" s="146"/>
      <c r="L46" s="146"/>
      <c r="M46" s="146"/>
    </row>
    <row r="47" spans="1:13" ht="12.75">
      <c r="A47" s="146"/>
      <c r="B47" s="146"/>
      <c r="C47" s="146"/>
      <c r="D47" s="146"/>
      <c r="E47" s="146"/>
      <c r="F47" s="146"/>
      <c r="G47" s="146"/>
      <c r="H47" s="146"/>
      <c r="I47" s="146"/>
      <c r="J47" s="146"/>
      <c r="K47" s="146"/>
      <c r="L47" s="146"/>
      <c r="M47" s="146"/>
    </row>
    <row r="48" spans="1:13" ht="12.75">
      <c r="A48" s="146"/>
      <c r="B48" s="146"/>
      <c r="C48" s="146"/>
      <c r="D48" s="146"/>
      <c r="E48" s="146"/>
      <c r="F48" s="146"/>
      <c r="G48" s="146"/>
      <c r="H48" s="146"/>
      <c r="I48" s="146"/>
      <c r="J48" s="146"/>
      <c r="K48" s="146"/>
      <c r="L48" s="146"/>
      <c r="M48" s="146"/>
    </row>
    <row r="49" spans="1:13" ht="12.75">
      <c r="A49" s="146"/>
      <c r="B49" s="146"/>
      <c r="C49" s="149"/>
      <c r="D49" s="146"/>
      <c r="E49" s="146"/>
      <c r="F49" s="146"/>
      <c r="G49" s="146"/>
      <c r="H49" s="146"/>
      <c r="I49" s="146"/>
      <c r="J49" s="146"/>
      <c r="K49" s="146"/>
      <c r="L49" s="146"/>
      <c r="M49" s="146"/>
    </row>
    <row r="50" spans="1:13" ht="12.75">
      <c r="A50" s="146"/>
      <c r="B50" s="146"/>
      <c r="C50" s="146"/>
      <c r="D50" s="146"/>
      <c r="E50" s="146"/>
      <c r="F50" s="146"/>
      <c r="G50" s="146"/>
      <c r="H50" s="146"/>
      <c r="I50" s="146"/>
      <c r="J50" s="146"/>
      <c r="K50" s="146"/>
      <c r="L50" s="146"/>
      <c r="M50" s="146"/>
    </row>
    <row r="51" spans="1:13" ht="12.75">
      <c r="A51" s="146"/>
      <c r="B51" s="148" t="s">
        <v>99</v>
      </c>
      <c r="C51" s="146"/>
      <c r="D51" s="146"/>
      <c r="E51" s="146"/>
      <c r="F51" s="146"/>
      <c r="G51" s="146"/>
      <c r="H51" s="146"/>
      <c r="I51" s="146"/>
      <c r="J51" s="146"/>
      <c r="K51" s="146"/>
      <c r="L51" s="146"/>
      <c r="M51" s="146"/>
    </row>
    <row r="52" spans="1:13" ht="12.75">
      <c r="A52" s="146"/>
      <c r="B52" s="146"/>
      <c r="C52" s="146"/>
      <c r="D52" s="146"/>
      <c r="E52" s="146"/>
      <c r="F52" s="146"/>
      <c r="G52" s="146"/>
      <c r="H52" s="146"/>
      <c r="I52" s="146"/>
      <c r="J52" s="146"/>
      <c r="K52" s="146"/>
      <c r="L52" s="146"/>
      <c r="M52" s="146"/>
    </row>
    <row r="53" spans="1:13" ht="12.75">
      <c r="A53" s="146"/>
      <c r="B53" s="146"/>
      <c r="C53" s="146"/>
      <c r="D53" s="146"/>
      <c r="E53" s="146"/>
      <c r="F53" s="146"/>
      <c r="G53" s="146"/>
      <c r="H53" s="146"/>
      <c r="I53" s="146"/>
      <c r="J53" s="146"/>
      <c r="K53" s="146"/>
      <c r="L53" s="146"/>
      <c r="M53" s="146"/>
    </row>
    <row r="54" spans="1:13" ht="12.75">
      <c r="A54" s="150"/>
      <c r="B54" s="146"/>
      <c r="C54" s="164" t="s">
        <v>40</v>
      </c>
      <c r="D54" s="164" t="s">
        <v>42</v>
      </c>
      <c r="E54" s="164" t="s">
        <v>24</v>
      </c>
      <c r="F54" s="164" t="s">
        <v>43</v>
      </c>
      <c r="G54" s="164" t="s">
        <v>44</v>
      </c>
      <c r="H54" s="164" t="s">
        <v>45</v>
      </c>
      <c r="I54" s="164" t="s">
        <v>46</v>
      </c>
      <c r="J54" s="164" t="s">
        <v>47</v>
      </c>
      <c r="K54" s="164" t="s">
        <v>41</v>
      </c>
      <c r="L54" s="164" t="s">
        <v>48</v>
      </c>
      <c r="M54" s="146"/>
    </row>
    <row r="55" spans="1:13" ht="12.75">
      <c r="A55" s="163" t="s">
        <v>106</v>
      </c>
      <c r="B55" s="146"/>
      <c r="C55" s="165">
        <v>48051.11</v>
      </c>
      <c r="D55" s="165">
        <v>169997.32</v>
      </c>
      <c r="E55" s="165">
        <v>134425</v>
      </c>
      <c r="F55" s="165">
        <v>159737</v>
      </c>
      <c r="G55" s="165">
        <v>61102.83</v>
      </c>
      <c r="H55" s="165">
        <v>51427.89</v>
      </c>
      <c r="I55" s="165">
        <v>61878.53</v>
      </c>
      <c r="J55" s="165">
        <v>41303.88</v>
      </c>
      <c r="K55" s="165">
        <v>146000</v>
      </c>
      <c r="L55" s="165">
        <v>98840.45</v>
      </c>
      <c r="M55" s="146"/>
    </row>
    <row r="56" spans="1:13" ht="12.75">
      <c r="A56" s="163" t="s">
        <v>107</v>
      </c>
      <c r="B56" s="150"/>
      <c r="C56" s="166">
        <v>0.057</v>
      </c>
      <c r="D56" s="166">
        <v>0.03</v>
      </c>
      <c r="E56" s="166">
        <v>0.01</v>
      </c>
      <c r="F56" s="166">
        <v>0.0185</v>
      </c>
      <c r="G56" s="166">
        <v>0.05</v>
      </c>
      <c r="H56" s="166">
        <v>0.06</v>
      </c>
      <c r="I56" s="166">
        <v>0.045</v>
      </c>
      <c r="J56" s="166">
        <v>0.04</v>
      </c>
      <c r="K56" s="166">
        <v>0.03</v>
      </c>
      <c r="L56" s="166">
        <v>0.034</v>
      </c>
      <c r="M56" s="146"/>
    </row>
    <row r="57" spans="1:13" ht="12.75">
      <c r="A57" s="163" t="s">
        <v>12</v>
      </c>
      <c r="B57" s="146"/>
      <c r="C57" s="166">
        <v>0.08</v>
      </c>
      <c r="D57" s="166">
        <v>0.026</v>
      </c>
      <c r="E57" s="166">
        <v>0.02</v>
      </c>
      <c r="F57" s="166">
        <v>0.03</v>
      </c>
      <c r="G57" s="166">
        <v>0.087</v>
      </c>
      <c r="H57" s="166">
        <v>0.079</v>
      </c>
      <c r="I57" s="166">
        <v>0.051</v>
      </c>
      <c r="J57" s="166">
        <v>0.033</v>
      </c>
      <c r="K57" s="166">
        <v>0.078</v>
      </c>
      <c r="L57" s="166">
        <v>0.056</v>
      </c>
      <c r="M57" s="146"/>
    </row>
    <row r="58" spans="1:13" ht="12.75">
      <c r="A58" s="163" t="s">
        <v>105</v>
      </c>
      <c r="B58" s="146"/>
      <c r="C58" s="166">
        <v>0.07</v>
      </c>
      <c r="D58" s="166">
        <v>0.06</v>
      </c>
      <c r="E58" s="166">
        <v>0.045</v>
      </c>
      <c r="F58" s="166">
        <v>0.045</v>
      </c>
      <c r="G58" s="166">
        <v>0.06</v>
      </c>
      <c r="H58" s="166">
        <v>0.06</v>
      </c>
      <c r="I58" s="166">
        <v>0.045</v>
      </c>
      <c r="J58" s="166">
        <v>0.05</v>
      </c>
      <c r="K58" s="166">
        <v>0.07</v>
      </c>
      <c r="L58" s="166">
        <v>0.055</v>
      </c>
      <c r="M58" s="146"/>
    </row>
    <row r="59" spans="1:13" ht="12.75">
      <c r="A59" s="163" t="s">
        <v>8</v>
      </c>
      <c r="B59" s="146"/>
      <c r="C59" s="166">
        <v>0.0677</v>
      </c>
      <c r="D59" s="166">
        <v>0.0689</v>
      </c>
      <c r="E59" s="166">
        <v>0.0738</v>
      </c>
      <c r="F59" s="166">
        <v>0.0688</v>
      </c>
      <c r="G59" s="166">
        <v>0.0677</v>
      </c>
      <c r="H59" s="166">
        <v>0.0688</v>
      </c>
      <c r="I59" s="166">
        <v>0.0677</v>
      </c>
      <c r="J59" s="166">
        <v>0.0688</v>
      </c>
      <c r="K59" s="166">
        <v>0.065</v>
      </c>
      <c r="L59" s="166">
        <v>0.0677</v>
      </c>
      <c r="M59" s="146"/>
    </row>
    <row r="60" spans="1:13" ht="12.75">
      <c r="A60" s="146"/>
      <c r="B60" s="146"/>
      <c r="C60" s="146"/>
      <c r="D60" s="146"/>
      <c r="E60" s="146"/>
      <c r="F60" s="146"/>
      <c r="G60" s="146"/>
      <c r="H60" s="146"/>
      <c r="I60" s="146"/>
      <c r="J60" s="146"/>
      <c r="K60" s="146"/>
      <c r="L60" s="146"/>
      <c r="M60" s="146"/>
    </row>
    <row r="61" spans="1:13" ht="12.75">
      <c r="A61" s="146"/>
      <c r="B61" s="146"/>
      <c r="C61" s="146"/>
      <c r="D61" s="146"/>
      <c r="E61" s="146"/>
      <c r="F61" s="146"/>
      <c r="G61" s="146"/>
      <c r="H61" s="146"/>
      <c r="I61" s="146"/>
      <c r="J61" s="146"/>
      <c r="K61" s="146"/>
      <c r="L61" s="146"/>
      <c r="M61" s="146"/>
    </row>
    <row r="62" spans="1:13" ht="12.75">
      <c r="A62" s="146"/>
      <c r="B62" s="146"/>
      <c r="C62" s="146"/>
      <c r="D62" s="146"/>
      <c r="E62" s="146"/>
      <c r="F62" s="146"/>
      <c r="G62" s="146"/>
      <c r="H62" s="146"/>
      <c r="I62" s="146"/>
      <c r="J62" s="146"/>
      <c r="K62" s="146"/>
      <c r="L62" s="146"/>
      <c r="M62" s="146"/>
    </row>
    <row r="63" spans="1:13" ht="12.75">
      <c r="A63" s="146"/>
      <c r="B63" s="146"/>
      <c r="C63" s="146"/>
      <c r="D63" s="146"/>
      <c r="E63" s="146"/>
      <c r="F63" s="146"/>
      <c r="G63" s="146"/>
      <c r="H63" s="146"/>
      <c r="I63" s="146"/>
      <c r="J63" s="146"/>
      <c r="K63" s="146"/>
      <c r="L63" s="146"/>
      <c r="M63" s="146"/>
    </row>
    <row r="64" spans="1:13" ht="12.75">
      <c r="A64" s="146"/>
      <c r="B64" s="148" t="s">
        <v>110</v>
      </c>
      <c r="C64" s="146"/>
      <c r="D64" s="146"/>
      <c r="E64" s="146"/>
      <c r="F64" s="146"/>
      <c r="G64" s="146"/>
      <c r="H64" s="146"/>
      <c r="I64" s="146"/>
      <c r="J64" s="146"/>
      <c r="K64" s="146"/>
      <c r="L64" s="146"/>
      <c r="M64" s="146"/>
    </row>
    <row r="65" spans="1:13" ht="12.75">
      <c r="A65" s="146"/>
      <c r="B65" s="146"/>
      <c r="C65" s="146"/>
      <c r="D65" s="146"/>
      <c r="E65" s="146"/>
      <c r="F65" s="146"/>
      <c r="G65" s="146"/>
      <c r="H65" s="146"/>
      <c r="I65" s="146"/>
      <c r="J65" s="146"/>
      <c r="K65" s="146"/>
      <c r="L65" s="146"/>
      <c r="M65" s="146"/>
    </row>
    <row r="66" spans="1:13" ht="12.75">
      <c r="A66" s="146"/>
      <c r="B66" s="146"/>
      <c r="C66" s="146"/>
      <c r="D66" s="146"/>
      <c r="E66" s="146"/>
      <c r="F66" s="146"/>
      <c r="G66" s="146"/>
      <c r="H66" s="146"/>
      <c r="I66" s="146"/>
      <c r="J66" s="146"/>
      <c r="K66" s="146"/>
      <c r="L66" s="146"/>
      <c r="M66" s="146"/>
    </row>
    <row r="67" spans="1:13" ht="12.75">
      <c r="A67" s="146"/>
      <c r="B67" s="146"/>
      <c r="C67" s="146"/>
      <c r="D67" s="146"/>
      <c r="E67" s="146"/>
      <c r="F67" s="146"/>
      <c r="G67" s="146"/>
      <c r="H67" s="146"/>
      <c r="I67" s="146"/>
      <c r="J67" s="146"/>
      <c r="K67" s="146"/>
      <c r="L67" s="146"/>
      <c r="M67" s="146"/>
    </row>
    <row r="68" spans="1:13" ht="12.75">
      <c r="A68" s="146"/>
      <c r="B68" s="146"/>
      <c r="C68" s="146"/>
      <c r="D68" s="146"/>
      <c r="E68" s="146"/>
      <c r="F68" s="146"/>
      <c r="G68" s="146"/>
      <c r="H68" s="146"/>
      <c r="I68" s="146"/>
      <c r="J68" s="146"/>
      <c r="K68" s="146"/>
      <c r="L68" s="146"/>
      <c r="M68" s="146"/>
    </row>
    <row r="69" spans="1:13" ht="12.75">
      <c r="A69" s="146"/>
      <c r="B69" s="146"/>
      <c r="C69" s="146"/>
      <c r="D69" s="146"/>
      <c r="E69" s="146"/>
      <c r="F69" s="146"/>
      <c r="G69" s="146"/>
      <c r="H69" s="146"/>
      <c r="I69" s="146"/>
      <c r="J69" s="146"/>
      <c r="K69" s="146"/>
      <c r="L69" s="146"/>
      <c r="M69" s="146"/>
    </row>
    <row r="70" spans="1:13" ht="12.75">
      <c r="A70" s="146"/>
      <c r="B70" s="146"/>
      <c r="C70" s="146"/>
      <c r="D70" s="146"/>
      <c r="E70" s="146"/>
      <c r="F70" s="146"/>
      <c r="G70" s="146"/>
      <c r="H70" s="146"/>
      <c r="I70" s="146"/>
      <c r="J70" s="146"/>
      <c r="K70" s="146"/>
      <c r="L70" s="146"/>
      <c r="M70" s="146"/>
    </row>
    <row r="71" spans="1:13" ht="12.75">
      <c r="A71" s="146"/>
      <c r="B71" s="146"/>
      <c r="C71" s="146"/>
      <c r="D71" s="146"/>
      <c r="E71" s="146"/>
      <c r="F71" s="146"/>
      <c r="G71" s="146"/>
      <c r="H71" s="146"/>
      <c r="I71" s="146"/>
      <c r="J71" s="146"/>
      <c r="K71" s="146"/>
      <c r="L71" s="146"/>
      <c r="M71" s="146"/>
    </row>
    <row r="72" spans="1:13" ht="12.75">
      <c r="A72" s="146"/>
      <c r="B72" s="146"/>
      <c r="C72" s="146"/>
      <c r="D72" s="146"/>
      <c r="E72" s="146"/>
      <c r="F72" s="146"/>
      <c r="G72" s="146"/>
      <c r="H72" s="146"/>
      <c r="I72" s="146"/>
      <c r="J72" s="146"/>
      <c r="K72" s="146"/>
      <c r="L72" s="146"/>
      <c r="M72" s="146"/>
    </row>
    <row r="73" spans="1:13" ht="12.75">
      <c r="A73" s="146"/>
      <c r="B73" s="146"/>
      <c r="C73" s="146"/>
      <c r="D73" s="146"/>
      <c r="E73" s="146"/>
      <c r="F73" s="146"/>
      <c r="G73" s="146"/>
      <c r="H73" s="146"/>
      <c r="I73" s="146"/>
      <c r="J73" s="146"/>
      <c r="K73" s="146"/>
      <c r="L73" s="146"/>
      <c r="M73" s="146"/>
    </row>
    <row r="74" ht="12.75" hidden="1"/>
    <row r="75" ht="12.75" hidden="1">
      <c r="B75" s="137" t="s">
        <v>112</v>
      </c>
    </row>
    <row r="76" ht="12.75" hidden="1"/>
    <row r="77" ht="12.75" hidden="1"/>
    <row r="78" ht="12.75" hidden="1"/>
    <row r="79" spans="2:6" ht="12.75" hidden="1">
      <c r="B79" s="137" t="s">
        <v>84</v>
      </c>
      <c r="D79" s="138" t="s">
        <v>75</v>
      </c>
      <c r="E79" s="139" t="s">
        <v>92</v>
      </c>
      <c r="F79" s="95" t="s">
        <v>88</v>
      </c>
    </row>
    <row r="80" spans="4:6" ht="12.75" hidden="1">
      <c r="D80" s="138" t="s">
        <v>76</v>
      </c>
      <c r="F80" s="95" t="s">
        <v>87</v>
      </c>
    </row>
    <row r="81" spans="4:6" ht="12.75" hidden="1">
      <c r="D81" s="138" t="s">
        <v>92</v>
      </c>
      <c r="F81" s="95" t="s">
        <v>113</v>
      </c>
    </row>
    <row r="82" ht="12.75" hidden="1"/>
    <row r="83" spans="2:6" ht="12.75" hidden="1">
      <c r="B83" s="137" t="s">
        <v>85</v>
      </c>
      <c r="D83" s="138" t="s">
        <v>75</v>
      </c>
      <c r="E83" s="139" t="s">
        <v>92</v>
      </c>
      <c r="F83" s="95" t="s">
        <v>90</v>
      </c>
    </row>
    <row r="84" spans="4:6" ht="12.75" hidden="1">
      <c r="D84" s="138" t="s">
        <v>76</v>
      </c>
      <c r="F84" s="95" t="s">
        <v>89</v>
      </c>
    </row>
    <row r="85" spans="4:6" ht="12.75" hidden="1">
      <c r="D85" s="140" t="s">
        <v>92</v>
      </c>
      <c r="F85" s="95" t="s">
        <v>113</v>
      </c>
    </row>
    <row r="86" ht="12.75" hidden="1">
      <c r="D86" s="142"/>
    </row>
    <row r="87" spans="2:6" ht="12.75" hidden="1">
      <c r="B87" s="137" t="s">
        <v>74</v>
      </c>
      <c r="D87" s="141" t="s">
        <v>75</v>
      </c>
      <c r="E87" s="139" t="s">
        <v>92</v>
      </c>
      <c r="F87" s="95" t="s">
        <v>93</v>
      </c>
    </row>
    <row r="88" spans="4:6" ht="12.75" hidden="1">
      <c r="D88" s="138" t="s">
        <v>76</v>
      </c>
      <c r="F88" s="95" t="s">
        <v>91</v>
      </c>
    </row>
    <row r="89" spans="4:6" ht="12.75" hidden="1">
      <c r="D89" s="138" t="s">
        <v>92</v>
      </c>
      <c r="F89" s="95" t="s">
        <v>113</v>
      </c>
    </row>
    <row r="90" ht="12.75" hidden="1"/>
    <row r="91" ht="12.75" hidden="1"/>
    <row r="92" spans="2:5" ht="12.75" hidden="1">
      <c r="B92" s="137" t="s">
        <v>95</v>
      </c>
      <c r="D92" s="144" t="s">
        <v>108</v>
      </c>
      <c r="E92" s="143" t="s">
        <v>97</v>
      </c>
    </row>
    <row r="93" ht="12.75" hidden="1">
      <c r="D93" s="144" t="s">
        <v>96</v>
      </c>
    </row>
    <row r="94" ht="12.75" hidden="1">
      <c r="D94" s="144" t="s">
        <v>97</v>
      </c>
    </row>
    <row r="95" ht="12.75" hidden="1">
      <c r="D95" s="144" t="s">
        <v>98</v>
      </c>
    </row>
    <row r="96" ht="12.75" hidden="1"/>
    <row r="97" ht="12.75" hidden="1"/>
  </sheetData>
  <sheetProtection/>
  <mergeCells count="6">
    <mergeCell ref="B39:I41"/>
    <mergeCell ref="B4:H6"/>
    <mergeCell ref="D24:J26"/>
    <mergeCell ref="D31:J33"/>
    <mergeCell ref="B11:G13"/>
    <mergeCell ref="D18:J20"/>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5"/>
  <dimension ref="A2:K121"/>
  <sheetViews>
    <sheetView workbookViewId="0" topLeftCell="A64">
      <selection activeCell="E6" sqref="E6"/>
    </sheetView>
  </sheetViews>
  <sheetFormatPr defaultColWidth="9.140625" defaultRowHeight="12.75"/>
  <sheetData>
    <row r="2" spans="1:4" ht="12.75">
      <c r="A2" t="s">
        <v>71</v>
      </c>
      <c r="C2" t="s">
        <v>75</v>
      </c>
      <c r="D2" t="s">
        <v>76</v>
      </c>
    </row>
    <row r="3" spans="2:4" ht="12.75">
      <c r="B3" t="s">
        <v>72</v>
      </c>
      <c r="C3" s="134">
        <f>IF('Input Page'!E79="High",1,(IF('Input Page'!E79="Low",0,0.5)))</f>
        <v>0.5</v>
      </c>
      <c r="D3" s="134">
        <f>1-C3</f>
        <v>0.5</v>
      </c>
    </row>
    <row r="4" spans="2:4" ht="12.75">
      <c r="B4" t="s">
        <v>73</v>
      </c>
      <c r="C4" s="134">
        <f>IF('Input Page'!E83="High",1,(IF('Input Page'!E83="Low",0,0.5)))</f>
        <v>0.5</v>
      </c>
      <c r="D4" s="134">
        <f>1-C4</f>
        <v>0.5</v>
      </c>
    </row>
    <row r="5" spans="2:4" ht="12.75">
      <c r="B5" t="s">
        <v>74</v>
      </c>
      <c r="C5" s="134">
        <f>IF('Input Page'!E87="High",1,(IF('Input Page'!E87="Low",0,0.5)))</f>
        <v>0.5</v>
      </c>
      <c r="D5" s="134">
        <f>1-C5</f>
        <v>0.5</v>
      </c>
    </row>
    <row r="8" ht="12.75">
      <c r="A8" t="s">
        <v>77</v>
      </c>
    </row>
    <row r="9" spans="2:11" ht="12.75">
      <c r="B9" t="s">
        <v>40</v>
      </c>
      <c r="C9" t="s">
        <v>42</v>
      </c>
      <c r="D9" t="s">
        <v>24</v>
      </c>
      <c r="E9" t="s">
        <v>43</v>
      </c>
      <c r="F9" t="s">
        <v>44</v>
      </c>
      <c r="G9" t="s">
        <v>45</v>
      </c>
      <c r="H9" t="s">
        <v>46</v>
      </c>
      <c r="I9" t="s">
        <v>47</v>
      </c>
      <c r="J9" t="s">
        <v>41</v>
      </c>
      <c r="K9" t="s">
        <v>48</v>
      </c>
    </row>
    <row r="10" spans="1:11" ht="12.75">
      <c r="A10" s="34">
        <v>2003</v>
      </c>
      <c r="B10" s="136">
        <f aca="true" t="shared" si="0" ref="B10:B20">$C$3*B29+$D$3*B45+$C$4*B61+$D$4*B77+$C$5*B93+$D$5*B109</f>
        <v>43.9257</v>
      </c>
      <c r="C10" s="136">
        <f aca="true" t="shared" si="1" ref="C10:K10">$C$3*C29+$D$3*C45+$C$4*C61+$D$4*C77+$C$5*C93+$D$5*C109</f>
        <v>123.74885</v>
      </c>
      <c r="D10" s="136">
        <f t="shared" si="1"/>
        <v>162.1022</v>
      </c>
      <c r="E10" s="136">
        <f t="shared" si="1"/>
        <v>169.58675</v>
      </c>
      <c r="F10" s="136">
        <f t="shared" si="1"/>
        <v>4.083600000000001</v>
      </c>
      <c r="G10" s="136">
        <f t="shared" si="1"/>
        <v>14.779499999999999</v>
      </c>
      <c r="H10" s="136">
        <f t="shared" si="1"/>
        <v>13.074</v>
      </c>
      <c r="I10" s="136">
        <f t="shared" si="1"/>
        <v>10.882750000000001</v>
      </c>
      <c r="J10" s="136">
        <f t="shared" si="1"/>
        <v>48.75935</v>
      </c>
      <c r="K10" s="136">
        <f t="shared" si="1"/>
        <v>47.1546</v>
      </c>
    </row>
    <row r="11" spans="1:11" ht="12.75">
      <c r="A11" s="34">
        <v>2004</v>
      </c>
      <c r="B11" s="136">
        <f t="shared" si="0"/>
        <v>73.35589999999999</v>
      </c>
      <c r="C11" s="136">
        <f aca="true" t="shared" si="2" ref="C11:K11">$C$3*C30+$D$3*C46+$C$4*C62+$D$4*C78+$C$5*C94+$D$5*C110</f>
        <v>206.66060000000002</v>
      </c>
      <c r="D11" s="136">
        <f t="shared" si="2"/>
        <v>270.71065</v>
      </c>
      <c r="E11" s="136">
        <f t="shared" si="2"/>
        <v>283.2099</v>
      </c>
      <c r="F11" s="136">
        <f t="shared" si="2"/>
        <v>6.81965</v>
      </c>
      <c r="G11" s="136">
        <f t="shared" si="2"/>
        <v>24.68165</v>
      </c>
      <c r="H11" s="136">
        <f t="shared" si="2"/>
        <v>21.83355</v>
      </c>
      <c r="I11" s="136">
        <f t="shared" si="2"/>
        <v>18.17415</v>
      </c>
      <c r="J11" s="136">
        <f t="shared" si="2"/>
        <v>81.42815</v>
      </c>
      <c r="K11" s="136">
        <f t="shared" si="2"/>
        <v>78.74825</v>
      </c>
    </row>
    <row r="12" spans="1:11" ht="12.75">
      <c r="A12" s="34">
        <v>2005</v>
      </c>
      <c r="B12" s="136">
        <f t="shared" si="0"/>
        <v>102.78604999999999</v>
      </c>
      <c r="C12" s="136">
        <f aca="true" t="shared" si="3" ref="C12:K12">$C$3*C31+$D$3*C47+$C$4*C63+$D$4*C79+$C$5*C95+$D$5*C111</f>
        <v>289.57225</v>
      </c>
      <c r="D12" s="136">
        <f t="shared" si="3"/>
        <v>379.319</v>
      </c>
      <c r="E12" s="136">
        <f t="shared" si="3"/>
        <v>396.83305000000007</v>
      </c>
      <c r="F12" s="136">
        <f t="shared" si="3"/>
        <v>9.5557</v>
      </c>
      <c r="G12" s="136">
        <f t="shared" si="3"/>
        <v>34.5839</v>
      </c>
      <c r="H12" s="136">
        <f t="shared" si="3"/>
        <v>30.59315</v>
      </c>
      <c r="I12" s="136">
        <f t="shared" si="3"/>
        <v>25.465649999999997</v>
      </c>
      <c r="J12" s="136">
        <f t="shared" si="3"/>
        <v>114.097</v>
      </c>
      <c r="K12" s="136">
        <f t="shared" si="3"/>
        <v>110.34185</v>
      </c>
    </row>
    <row r="13" spans="1:11" ht="12.75">
      <c r="A13" s="34">
        <v>2006</v>
      </c>
      <c r="B13" s="136">
        <f t="shared" si="0"/>
        <v>132.21620000000001</v>
      </c>
      <c r="C13" s="136">
        <f aca="true" t="shared" si="4" ref="C13:K13">$C$3*C32+$D$3*C48+$C$4*C64+$D$4*C80+$C$5*C96+$D$5*C112</f>
        <v>372.4840500000001</v>
      </c>
      <c r="D13" s="136">
        <f t="shared" si="4"/>
        <v>487.92755000000005</v>
      </c>
      <c r="E13" s="136">
        <f t="shared" si="4"/>
        <v>510.45615</v>
      </c>
      <c r="F13" s="136">
        <f t="shared" si="4"/>
        <v>12.2917</v>
      </c>
      <c r="G13" s="136">
        <f t="shared" si="4"/>
        <v>44.4862</v>
      </c>
      <c r="H13" s="136">
        <f t="shared" si="4"/>
        <v>39.35275</v>
      </c>
      <c r="I13" s="136">
        <f t="shared" si="4"/>
        <v>32.75705</v>
      </c>
      <c r="J13" s="136">
        <f t="shared" si="4"/>
        <v>146.7658</v>
      </c>
      <c r="K13" s="136">
        <f t="shared" si="4"/>
        <v>141.9355</v>
      </c>
    </row>
    <row r="14" spans="1:11" ht="12.75">
      <c r="A14" s="34">
        <v>2007</v>
      </c>
      <c r="B14" s="136">
        <f t="shared" si="0"/>
        <v>161.64645000000002</v>
      </c>
      <c r="C14" s="136">
        <f aca="true" t="shared" si="5" ref="C14:K14">$C$3*C33+$D$3*C49+$C$4*C65+$D$4*C81+$C$5*C97+$D$5*C113</f>
        <v>455.3957000000001</v>
      </c>
      <c r="D14" s="136">
        <f t="shared" si="5"/>
        <v>596.5359</v>
      </c>
      <c r="E14" s="136">
        <f t="shared" si="5"/>
        <v>624.07925</v>
      </c>
      <c r="F14" s="136">
        <f t="shared" si="5"/>
        <v>15.027750000000001</v>
      </c>
      <c r="G14" s="136">
        <f t="shared" si="5"/>
        <v>54.38835</v>
      </c>
      <c r="H14" s="136">
        <f t="shared" si="5"/>
        <v>48.1123</v>
      </c>
      <c r="I14" s="136">
        <f t="shared" si="5"/>
        <v>40.048500000000004</v>
      </c>
      <c r="J14" s="136">
        <f t="shared" si="5"/>
        <v>179.4346</v>
      </c>
      <c r="K14" s="136">
        <f t="shared" si="5"/>
        <v>173.52910000000003</v>
      </c>
    </row>
    <row r="15" spans="1:11" ht="12.75">
      <c r="A15" s="34">
        <v>2008</v>
      </c>
      <c r="B15" s="136">
        <f t="shared" si="0"/>
        <v>191.0766</v>
      </c>
      <c r="C15" s="136">
        <f aca="true" t="shared" si="6" ref="C15:K15">$C$3*C34+$D$3*C50+$C$4*C66+$D$4*C82+$C$5*C98+$D$5*C114</f>
        <v>538.30745</v>
      </c>
      <c r="D15" s="136">
        <f t="shared" si="6"/>
        <v>705.1444499999999</v>
      </c>
      <c r="E15" s="136">
        <f t="shared" si="6"/>
        <v>737.7025</v>
      </c>
      <c r="F15" s="136">
        <f t="shared" si="6"/>
        <v>17.763849999999998</v>
      </c>
      <c r="G15" s="136">
        <f t="shared" si="6"/>
        <v>64.2907</v>
      </c>
      <c r="H15" s="136">
        <f t="shared" si="6"/>
        <v>56.8719</v>
      </c>
      <c r="I15" s="136">
        <f t="shared" si="6"/>
        <v>47.3399</v>
      </c>
      <c r="J15" s="136">
        <f t="shared" si="6"/>
        <v>212.1034</v>
      </c>
      <c r="K15" s="136">
        <f t="shared" si="6"/>
        <v>205.1227</v>
      </c>
    </row>
    <row r="16" spans="1:11" ht="12.75">
      <c r="A16" s="34">
        <v>2009</v>
      </c>
      <c r="B16" s="136">
        <f t="shared" si="0"/>
        <v>220.50685000000001</v>
      </c>
      <c r="C16" s="136">
        <f aca="true" t="shared" si="7" ref="C16:K16">$C$3*C35+$D$3*C51+$C$4*C67+$D$4*C83+$C$5*C99+$D$5*C115</f>
        <v>621.21915</v>
      </c>
      <c r="D16" s="136">
        <f t="shared" si="7"/>
        <v>813.7528499999999</v>
      </c>
      <c r="E16" s="136">
        <f t="shared" si="7"/>
        <v>851.3256</v>
      </c>
      <c r="F16" s="136">
        <f t="shared" si="7"/>
        <v>20.4999</v>
      </c>
      <c r="G16" s="136">
        <f t="shared" si="7"/>
        <v>74.19295</v>
      </c>
      <c r="H16" s="136">
        <f t="shared" si="7"/>
        <v>65.63145</v>
      </c>
      <c r="I16" s="136">
        <f t="shared" si="7"/>
        <v>54.63135</v>
      </c>
      <c r="J16" s="136">
        <f t="shared" si="7"/>
        <v>244.7722</v>
      </c>
      <c r="K16" s="136">
        <f t="shared" si="7"/>
        <v>236.7163</v>
      </c>
    </row>
    <row r="17" spans="1:11" ht="12.75">
      <c r="A17" s="34">
        <v>2010</v>
      </c>
      <c r="B17" s="136">
        <f t="shared" si="0"/>
        <v>249.937</v>
      </c>
      <c r="C17" s="136">
        <f aca="true" t="shared" si="8" ref="C17:K17">$C$3*C36+$D$3*C52+$C$4*C68+$D$4*C84+$C$5*C100+$D$5*C116</f>
        <v>704.13085</v>
      </c>
      <c r="D17" s="136">
        <f t="shared" si="8"/>
        <v>922.36125</v>
      </c>
      <c r="E17" s="136">
        <f t="shared" si="8"/>
        <v>964.9487000000001</v>
      </c>
      <c r="F17" s="136">
        <f t="shared" si="8"/>
        <v>23.235950000000003</v>
      </c>
      <c r="G17" s="136">
        <f t="shared" si="8"/>
        <v>84.0951</v>
      </c>
      <c r="H17" s="136">
        <f t="shared" si="8"/>
        <v>74.39105</v>
      </c>
      <c r="I17" s="136">
        <f t="shared" si="8"/>
        <v>61.92275</v>
      </c>
      <c r="J17" s="136">
        <f t="shared" si="8"/>
        <v>277.441</v>
      </c>
      <c r="K17" s="136">
        <f t="shared" si="8"/>
        <v>268.3099</v>
      </c>
    </row>
    <row r="18" spans="1:11" ht="12.75">
      <c r="A18" s="34">
        <v>2011</v>
      </c>
      <c r="B18" s="136">
        <f t="shared" si="0"/>
        <v>279.3672</v>
      </c>
      <c r="C18" s="136">
        <f aca="true" t="shared" si="9" ref="C18:K18">$C$3*C37+$D$3*C53+$C$4*C69+$D$4*C85+$C$5*C101+$D$5*C117</f>
        <v>787.0425499999999</v>
      </c>
      <c r="D18" s="136">
        <f t="shared" si="9"/>
        <v>1030.9697999999999</v>
      </c>
      <c r="E18" s="136">
        <f t="shared" si="9"/>
        <v>1078.57185</v>
      </c>
      <c r="F18" s="136">
        <f t="shared" si="9"/>
        <v>25.97195</v>
      </c>
      <c r="G18" s="136">
        <f t="shared" si="9"/>
        <v>93.9974</v>
      </c>
      <c r="H18" s="136">
        <f t="shared" si="9"/>
        <v>83.1506</v>
      </c>
      <c r="I18" s="136">
        <f t="shared" si="9"/>
        <v>69.2142</v>
      </c>
      <c r="J18" s="136">
        <f t="shared" si="9"/>
        <v>310.1098</v>
      </c>
      <c r="K18" s="136">
        <f t="shared" si="9"/>
        <v>299.90355</v>
      </c>
    </row>
    <row r="19" spans="1:11" ht="12.75">
      <c r="A19" s="34">
        <v>2012</v>
      </c>
      <c r="B19" s="136">
        <f t="shared" si="0"/>
        <v>308.7974</v>
      </c>
      <c r="C19" s="136">
        <f aca="true" t="shared" si="10" ref="C19:K19">$C$3*C38+$D$3*C54+$C$4*C70+$D$4*C86+$C$5*C102+$D$5*C118</f>
        <v>869.9543</v>
      </c>
      <c r="D19" s="136">
        <f t="shared" si="10"/>
        <v>1139.5782</v>
      </c>
      <c r="E19" s="136">
        <f t="shared" si="10"/>
        <v>1192.195</v>
      </c>
      <c r="F19" s="136">
        <f t="shared" si="10"/>
        <v>28.707949999999997</v>
      </c>
      <c r="G19" s="136">
        <f t="shared" si="10"/>
        <v>103.89959999999999</v>
      </c>
      <c r="H19" s="136">
        <f t="shared" si="10"/>
        <v>91.9102</v>
      </c>
      <c r="I19" s="136">
        <f t="shared" si="10"/>
        <v>76.5057</v>
      </c>
      <c r="J19" s="136">
        <f t="shared" si="10"/>
        <v>342.77855</v>
      </c>
      <c r="K19" s="136">
        <f t="shared" si="10"/>
        <v>331.4971</v>
      </c>
    </row>
    <row r="20" spans="1:11" ht="12.75">
      <c r="A20" s="34">
        <v>2013</v>
      </c>
      <c r="B20" s="136">
        <f t="shared" si="0"/>
        <v>338.22755</v>
      </c>
      <c r="C20" s="136">
        <f aca="true" t="shared" si="11" ref="C20:K20">$C$3*C39+$D$3*C55+$C$4*C71+$D$4*C87+$C$5*C103+$D$5*C119</f>
        <v>952.86605</v>
      </c>
      <c r="D20" s="136">
        <f t="shared" si="11"/>
        <v>1248.1867000000002</v>
      </c>
      <c r="E20" s="136">
        <f t="shared" si="11"/>
        <v>1305.81815</v>
      </c>
      <c r="F20" s="136">
        <f t="shared" si="11"/>
        <v>31.444000000000003</v>
      </c>
      <c r="G20" s="136">
        <f t="shared" si="11"/>
        <v>113.80185</v>
      </c>
      <c r="H20" s="136">
        <f t="shared" si="11"/>
        <v>100.66975</v>
      </c>
      <c r="I20" s="136">
        <f t="shared" si="11"/>
        <v>83.79705</v>
      </c>
      <c r="J20" s="136">
        <f t="shared" si="11"/>
        <v>375.44735000000003</v>
      </c>
      <c r="K20" s="136">
        <f t="shared" si="11"/>
        <v>363.0908</v>
      </c>
    </row>
    <row r="21" spans="1:11" ht="12.75">
      <c r="A21" s="34">
        <v>2014</v>
      </c>
      <c r="B21" s="136">
        <f aca="true" t="shared" si="12" ref="B21:K21">$C$3*B40+$D$3*B56+$C$4*B72+$D$4*B88+$C$5*B104+$D$5*B120</f>
        <v>367.65774999999996</v>
      </c>
      <c r="C21" s="136">
        <f t="shared" si="12"/>
        <v>1035.7776499999998</v>
      </c>
      <c r="D21" s="136">
        <f t="shared" si="12"/>
        <v>1356.7952</v>
      </c>
      <c r="E21" s="136">
        <f t="shared" si="12"/>
        <v>1419.4413</v>
      </c>
      <c r="F21" s="136">
        <f t="shared" si="12"/>
        <v>34.180049999999994</v>
      </c>
      <c r="G21" s="136">
        <f t="shared" si="12"/>
        <v>123.7041</v>
      </c>
      <c r="H21" s="136">
        <f t="shared" si="12"/>
        <v>109.42935</v>
      </c>
      <c r="I21" s="136">
        <f t="shared" si="12"/>
        <v>91.08855</v>
      </c>
      <c r="J21" s="136">
        <f t="shared" si="12"/>
        <v>408.11615</v>
      </c>
      <c r="K21" s="136">
        <f t="shared" si="12"/>
        <v>394.6844</v>
      </c>
    </row>
    <row r="22" spans="1:11" ht="12.75">
      <c r="A22" s="34">
        <v>2015</v>
      </c>
      <c r="B22" s="136">
        <f aca="true" t="shared" si="13" ref="B22:K22">$C$3*B41+$D$3*B57+$C$4*B73+$D$4*B89+$C$5*B105+$D$5*B121</f>
        <v>397.08805000000007</v>
      </c>
      <c r="C22" s="136">
        <f t="shared" si="13"/>
        <v>1118.6894</v>
      </c>
      <c r="D22" s="136">
        <f t="shared" si="13"/>
        <v>1465.40355</v>
      </c>
      <c r="E22" s="136">
        <f t="shared" si="13"/>
        <v>1533.06435</v>
      </c>
      <c r="F22" s="136">
        <f t="shared" si="13"/>
        <v>36.91605</v>
      </c>
      <c r="G22" s="136">
        <f t="shared" si="13"/>
        <v>133.6063</v>
      </c>
      <c r="H22" s="136">
        <f t="shared" si="13"/>
        <v>118.18895</v>
      </c>
      <c r="I22" s="136">
        <f t="shared" si="13"/>
        <v>98.37995</v>
      </c>
      <c r="J22" s="136">
        <f t="shared" si="13"/>
        <v>440.78495</v>
      </c>
      <c r="K22" s="136">
        <f t="shared" si="13"/>
        <v>426.27795</v>
      </c>
    </row>
    <row r="23" ht="12.75">
      <c r="A23" s="34"/>
    </row>
    <row r="24" ht="12.75">
      <c r="A24" s="34"/>
    </row>
    <row r="25" ht="12.75">
      <c r="A25" s="34"/>
    </row>
    <row r="27" ht="12.75">
      <c r="A27" t="s">
        <v>78</v>
      </c>
    </row>
    <row r="28" spans="2:11" ht="12.75">
      <c r="B28" t="s">
        <v>40</v>
      </c>
      <c r="C28" t="s">
        <v>42</v>
      </c>
      <c r="D28" t="s">
        <v>24</v>
      </c>
      <c r="E28" t="s">
        <v>43</v>
      </c>
      <c r="F28" t="s">
        <v>44</v>
      </c>
      <c r="G28" t="s">
        <v>45</v>
      </c>
      <c r="H28" t="s">
        <v>46</v>
      </c>
      <c r="I28" t="s">
        <v>47</v>
      </c>
      <c r="J28" t="s">
        <v>41</v>
      </c>
      <c r="K28" t="s">
        <v>48</v>
      </c>
    </row>
    <row r="29" spans="1:11" ht="12.75">
      <c r="A29" s="34">
        <v>2003</v>
      </c>
      <c r="B29" s="83">
        <v>9.3269</v>
      </c>
      <c r="C29" s="83">
        <v>82.0685</v>
      </c>
      <c r="D29" s="83">
        <v>154.9053</v>
      </c>
      <c r="E29" s="83">
        <v>203.6279</v>
      </c>
      <c r="F29" s="83">
        <v>0.408</v>
      </c>
      <c r="G29" s="83">
        <v>7.4146</v>
      </c>
      <c r="H29" s="83">
        <v>0</v>
      </c>
      <c r="I29" s="83">
        <v>5.9127</v>
      </c>
      <c r="J29" s="83">
        <v>27.301</v>
      </c>
      <c r="K29" s="83">
        <v>9.1272</v>
      </c>
    </row>
    <row r="30" spans="1:11" ht="12.75">
      <c r="A30" s="34">
        <v>2004</v>
      </c>
      <c r="B30" s="83">
        <v>15.576</v>
      </c>
      <c r="C30" s="83">
        <v>137.0544</v>
      </c>
      <c r="D30" s="83">
        <v>258.6918</v>
      </c>
      <c r="E30" s="83">
        <v>340.0587</v>
      </c>
      <c r="F30" s="83">
        <v>0.6814</v>
      </c>
      <c r="G30" s="83">
        <v>12.3823</v>
      </c>
      <c r="H30" s="83">
        <v>0</v>
      </c>
      <c r="I30" s="83">
        <v>9.8741</v>
      </c>
      <c r="J30" s="83">
        <v>45.5927</v>
      </c>
      <c r="K30" s="83">
        <v>15.2425</v>
      </c>
    </row>
    <row r="31" spans="1:11" ht="12.75">
      <c r="A31" s="34">
        <v>2005</v>
      </c>
      <c r="B31" s="83">
        <v>21.825</v>
      </c>
      <c r="C31" s="83">
        <v>192.0402</v>
      </c>
      <c r="D31" s="83">
        <v>362.4783</v>
      </c>
      <c r="E31" s="83">
        <v>476.4894</v>
      </c>
      <c r="F31" s="83">
        <v>0.9548</v>
      </c>
      <c r="G31" s="83">
        <v>17.3501</v>
      </c>
      <c r="H31" s="83">
        <v>0</v>
      </c>
      <c r="I31" s="83">
        <v>13.8356</v>
      </c>
      <c r="J31" s="83">
        <v>63.8844</v>
      </c>
      <c r="K31" s="83">
        <v>21.3578</v>
      </c>
    </row>
    <row r="32" spans="1:11" ht="12.75">
      <c r="A32" s="34">
        <v>2006</v>
      </c>
      <c r="B32" s="83">
        <v>28.074</v>
      </c>
      <c r="C32" s="83">
        <v>247.0261</v>
      </c>
      <c r="D32" s="83">
        <v>466.2649</v>
      </c>
      <c r="E32" s="83">
        <v>612.9201</v>
      </c>
      <c r="F32" s="83">
        <v>1.2281</v>
      </c>
      <c r="G32" s="83">
        <v>22.3179</v>
      </c>
      <c r="H32" s="83">
        <v>0</v>
      </c>
      <c r="I32" s="83">
        <v>17.7971</v>
      </c>
      <c r="J32" s="83">
        <v>82.1761</v>
      </c>
      <c r="K32" s="83">
        <v>27.473</v>
      </c>
    </row>
    <row r="33" spans="1:11" ht="12.75">
      <c r="A33" s="34">
        <v>2007</v>
      </c>
      <c r="B33" s="83">
        <v>34.3231</v>
      </c>
      <c r="C33" s="83">
        <v>302.012</v>
      </c>
      <c r="D33" s="83">
        <v>570.0514</v>
      </c>
      <c r="E33" s="83">
        <v>749.3508</v>
      </c>
      <c r="F33" s="83">
        <v>1.5015</v>
      </c>
      <c r="G33" s="83">
        <v>27.2856</v>
      </c>
      <c r="H33" s="83">
        <v>0</v>
      </c>
      <c r="I33" s="83">
        <v>21.7586</v>
      </c>
      <c r="J33" s="83">
        <v>100.4678</v>
      </c>
      <c r="K33" s="83">
        <v>33.5883</v>
      </c>
    </row>
    <row r="34" spans="1:11" ht="12.75">
      <c r="A34" s="34">
        <v>2008</v>
      </c>
      <c r="B34" s="83">
        <v>40.5721</v>
      </c>
      <c r="C34" s="83">
        <v>356.9979</v>
      </c>
      <c r="D34" s="83">
        <v>673.838</v>
      </c>
      <c r="E34" s="83">
        <v>885.7816</v>
      </c>
      <c r="F34" s="83">
        <v>1.7749</v>
      </c>
      <c r="G34" s="83">
        <v>32.2534</v>
      </c>
      <c r="H34" s="83">
        <v>0</v>
      </c>
      <c r="I34" s="83">
        <v>25.72</v>
      </c>
      <c r="J34" s="83">
        <v>118.7595</v>
      </c>
      <c r="K34" s="83">
        <v>39.7035</v>
      </c>
    </row>
    <row r="35" spans="1:11" ht="12.75">
      <c r="A35" s="34">
        <v>2009</v>
      </c>
      <c r="B35" s="83">
        <v>46.8212</v>
      </c>
      <c r="C35" s="83">
        <v>411.9838</v>
      </c>
      <c r="D35" s="83">
        <v>777.6245</v>
      </c>
      <c r="E35" s="83">
        <v>1022.2123</v>
      </c>
      <c r="F35" s="83">
        <v>2.0483</v>
      </c>
      <c r="G35" s="83">
        <v>37.2212</v>
      </c>
      <c r="H35" s="83">
        <v>0</v>
      </c>
      <c r="I35" s="83">
        <v>29.6815</v>
      </c>
      <c r="J35" s="83">
        <v>137.0512</v>
      </c>
      <c r="K35" s="83">
        <v>45.8188</v>
      </c>
    </row>
    <row r="36" spans="1:11" ht="12.75">
      <c r="A36" s="34">
        <v>2010</v>
      </c>
      <c r="B36" s="83">
        <v>53.0702</v>
      </c>
      <c r="C36" s="83">
        <v>466.9696</v>
      </c>
      <c r="D36" s="83">
        <v>881.411</v>
      </c>
      <c r="E36" s="83">
        <v>1158.643</v>
      </c>
      <c r="F36" s="83">
        <v>2.3217</v>
      </c>
      <c r="G36" s="83">
        <v>42.1889</v>
      </c>
      <c r="H36" s="83">
        <v>0</v>
      </c>
      <c r="I36" s="83">
        <v>33.643</v>
      </c>
      <c r="J36" s="83">
        <v>155.3429</v>
      </c>
      <c r="K36" s="83">
        <v>51.934</v>
      </c>
    </row>
    <row r="37" spans="1:11" ht="12.75">
      <c r="A37" s="34">
        <v>2011</v>
      </c>
      <c r="B37" s="83">
        <v>59.3192</v>
      </c>
      <c r="C37" s="83">
        <v>521.9555</v>
      </c>
      <c r="D37" s="83">
        <v>985.1976</v>
      </c>
      <c r="E37" s="83">
        <v>1295.0737</v>
      </c>
      <c r="F37" s="83">
        <v>2.595</v>
      </c>
      <c r="G37" s="83">
        <v>47.1567</v>
      </c>
      <c r="H37" s="83">
        <v>0</v>
      </c>
      <c r="I37" s="83">
        <v>37.6045</v>
      </c>
      <c r="J37" s="83">
        <v>173.6346</v>
      </c>
      <c r="K37" s="83">
        <v>58.0493</v>
      </c>
    </row>
    <row r="38" spans="1:11" ht="12.75">
      <c r="A38" s="34">
        <v>2012</v>
      </c>
      <c r="B38" s="83">
        <v>65.5683</v>
      </c>
      <c r="C38" s="83">
        <v>576.9414</v>
      </c>
      <c r="D38" s="83">
        <v>1088.9841</v>
      </c>
      <c r="E38" s="83">
        <v>1431.5045</v>
      </c>
      <c r="F38" s="83">
        <v>2.8684</v>
      </c>
      <c r="G38" s="83">
        <v>52.1245</v>
      </c>
      <c r="H38" s="83">
        <v>0</v>
      </c>
      <c r="I38" s="83">
        <v>41.566</v>
      </c>
      <c r="J38" s="83">
        <v>191.9262</v>
      </c>
      <c r="K38" s="83">
        <v>64.1645</v>
      </c>
    </row>
    <row r="39" spans="1:11" ht="12.75">
      <c r="A39" s="34">
        <v>2013</v>
      </c>
      <c r="B39" s="135">
        <v>71.8173</v>
      </c>
      <c r="C39" s="135">
        <v>631.9273</v>
      </c>
      <c r="D39" s="135">
        <v>1192.7706</v>
      </c>
      <c r="E39" s="135">
        <v>1567.9352</v>
      </c>
      <c r="F39" s="135">
        <v>3.1418</v>
      </c>
      <c r="G39" s="135">
        <v>57.0922</v>
      </c>
      <c r="H39" s="135">
        <v>0</v>
      </c>
      <c r="I39" s="135">
        <v>45.5274</v>
      </c>
      <c r="J39" s="135">
        <v>210.2179</v>
      </c>
      <c r="K39" s="135">
        <v>70.2798</v>
      </c>
    </row>
    <row r="40" spans="1:11" ht="12.75">
      <c r="A40" s="34">
        <v>2014</v>
      </c>
      <c r="B40" s="135">
        <v>78.0663</v>
      </c>
      <c r="C40" s="135">
        <v>686.9132</v>
      </c>
      <c r="D40" s="135">
        <v>1296.5572</v>
      </c>
      <c r="E40" s="135">
        <v>1704.3659</v>
      </c>
      <c r="F40" s="135">
        <v>3.4152</v>
      </c>
      <c r="G40" s="135">
        <v>62.06</v>
      </c>
      <c r="H40" s="135">
        <v>0</v>
      </c>
      <c r="I40" s="135">
        <v>49.4889</v>
      </c>
      <c r="J40" s="135">
        <v>228.5096</v>
      </c>
      <c r="K40" s="135">
        <v>76.3951</v>
      </c>
    </row>
    <row r="41" spans="1:11" ht="12.75">
      <c r="A41" s="34">
        <v>2015</v>
      </c>
      <c r="B41" s="135">
        <v>84.3154</v>
      </c>
      <c r="C41" s="135">
        <v>741.899</v>
      </c>
      <c r="D41" s="135">
        <v>1400.3437</v>
      </c>
      <c r="E41" s="135">
        <v>1840.7966</v>
      </c>
      <c r="F41" s="135">
        <v>3.6885</v>
      </c>
      <c r="G41" s="135">
        <v>67.0278</v>
      </c>
      <c r="H41" s="135">
        <v>0</v>
      </c>
      <c r="I41" s="135">
        <v>53.4504</v>
      </c>
      <c r="J41" s="135">
        <v>246.8013</v>
      </c>
      <c r="K41" s="135">
        <v>82.5103</v>
      </c>
    </row>
    <row r="43" ht="12.75">
      <c r="A43" t="s">
        <v>79</v>
      </c>
    </row>
    <row r="44" spans="2:11" ht="12.75">
      <c r="B44" t="s">
        <v>40</v>
      </c>
      <c r="C44" t="s">
        <v>42</v>
      </c>
      <c r="D44" t="s">
        <v>24</v>
      </c>
      <c r="E44" t="s">
        <v>43</v>
      </c>
      <c r="F44" t="s">
        <v>44</v>
      </c>
      <c r="G44" t="s">
        <v>45</v>
      </c>
      <c r="H44" t="s">
        <v>46</v>
      </c>
      <c r="I44" t="s">
        <v>47</v>
      </c>
      <c r="J44" t="s">
        <v>41</v>
      </c>
      <c r="K44" t="s">
        <v>48</v>
      </c>
    </row>
    <row r="45" spans="1:11" ht="12.75">
      <c r="A45" s="34">
        <v>2003</v>
      </c>
      <c r="B45" s="83">
        <v>1.2308</v>
      </c>
      <c r="C45" s="83">
        <v>16.7331</v>
      </c>
      <c r="D45" s="83">
        <v>50.1035</v>
      </c>
      <c r="E45" s="83">
        <v>83.9266</v>
      </c>
      <c r="F45" s="83">
        <v>0</v>
      </c>
      <c r="G45" s="83">
        <v>0.2898</v>
      </c>
      <c r="H45" s="83">
        <v>0</v>
      </c>
      <c r="I45" s="83">
        <v>0.2314</v>
      </c>
      <c r="J45" s="83">
        <v>0</v>
      </c>
      <c r="K45" s="83">
        <v>0.0071</v>
      </c>
    </row>
    <row r="46" spans="1:11" ht="12.75">
      <c r="A46" s="34">
        <v>2004</v>
      </c>
      <c r="B46" s="83">
        <v>2.0554</v>
      </c>
      <c r="C46" s="83">
        <v>27.9443</v>
      </c>
      <c r="D46" s="83">
        <v>83.6729</v>
      </c>
      <c r="E46" s="83">
        <v>140.1573</v>
      </c>
      <c r="F46" s="83">
        <v>0</v>
      </c>
      <c r="G46" s="83">
        <v>0.4839</v>
      </c>
      <c r="H46" s="83">
        <v>0</v>
      </c>
      <c r="I46" s="83">
        <v>0.3864</v>
      </c>
      <c r="J46" s="83">
        <v>0</v>
      </c>
      <c r="K46" s="83">
        <v>0.0118</v>
      </c>
    </row>
    <row r="47" spans="1:11" ht="12.75">
      <c r="A47" s="34">
        <v>2005</v>
      </c>
      <c r="B47" s="83">
        <v>2.88</v>
      </c>
      <c r="C47" s="83">
        <v>39.1555</v>
      </c>
      <c r="D47" s="83">
        <v>117.2422</v>
      </c>
      <c r="E47" s="83">
        <v>196.3881</v>
      </c>
      <c r="F47" s="83">
        <v>0</v>
      </c>
      <c r="G47" s="83">
        <v>0.678</v>
      </c>
      <c r="H47" s="83">
        <v>0</v>
      </c>
      <c r="I47" s="83">
        <v>0.5415</v>
      </c>
      <c r="J47" s="83">
        <v>0</v>
      </c>
      <c r="K47" s="83">
        <v>0.0165</v>
      </c>
    </row>
    <row r="48" spans="1:11" ht="12.75">
      <c r="A48" s="34">
        <v>2006</v>
      </c>
      <c r="B48" s="83">
        <v>3.7046</v>
      </c>
      <c r="C48" s="83">
        <v>50.3667</v>
      </c>
      <c r="D48" s="83">
        <v>150.8116</v>
      </c>
      <c r="E48" s="83">
        <v>252.6189</v>
      </c>
      <c r="F48" s="83">
        <v>0</v>
      </c>
      <c r="G48" s="83">
        <v>0.8722</v>
      </c>
      <c r="H48" s="83">
        <v>0</v>
      </c>
      <c r="I48" s="83">
        <v>0.6965</v>
      </c>
      <c r="J48" s="83">
        <v>0</v>
      </c>
      <c r="K48" s="83">
        <v>0.0213</v>
      </c>
    </row>
    <row r="49" spans="1:11" ht="12.75">
      <c r="A49" s="34">
        <v>2007</v>
      </c>
      <c r="B49" s="83">
        <v>4.5292</v>
      </c>
      <c r="C49" s="83">
        <v>61.5778</v>
      </c>
      <c r="D49" s="83">
        <v>184.3809</v>
      </c>
      <c r="E49" s="83">
        <v>308.8497</v>
      </c>
      <c r="F49" s="83">
        <v>0</v>
      </c>
      <c r="G49" s="83">
        <v>1.0663</v>
      </c>
      <c r="H49" s="83">
        <v>0</v>
      </c>
      <c r="I49" s="83">
        <v>0.8515</v>
      </c>
      <c r="J49" s="83">
        <v>0</v>
      </c>
      <c r="K49" s="83">
        <v>0.026</v>
      </c>
    </row>
    <row r="50" spans="1:11" ht="12.75">
      <c r="A50" s="34">
        <v>2008</v>
      </c>
      <c r="B50" s="83">
        <v>5.3538</v>
      </c>
      <c r="C50" s="83">
        <v>72.789</v>
      </c>
      <c r="D50" s="83">
        <v>217.9503</v>
      </c>
      <c r="E50" s="83">
        <v>365.0805</v>
      </c>
      <c r="F50" s="83">
        <v>0</v>
      </c>
      <c r="G50" s="83">
        <v>1.2605</v>
      </c>
      <c r="H50" s="83">
        <v>0</v>
      </c>
      <c r="I50" s="83">
        <v>1.0066</v>
      </c>
      <c r="J50" s="83">
        <v>0</v>
      </c>
      <c r="K50" s="83">
        <v>0.0307</v>
      </c>
    </row>
    <row r="51" spans="1:11" ht="12.75">
      <c r="A51" s="34">
        <v>2009</v>
      </c>
      <c r="B51" s="83">
        <v>6.1785</v>
      </c>
      <c r="C51" s="83">
        <v>84.0002</v>
      </c>
      <c r="D51" s="83">
        <v>251.5196</v>
      </c>
      <c r="E51" s="83">
        <v>421.3113</v>
      </c>
      <c r="F51" s="83">
        <v>0</v>
      </c>
      <c r="G51" s="83">
        <v>1.4546</v>
      </c>
      <c r="H51" s="83">
        <v>0</v>
      </c>
      <c r="I51" s="83">
        <v>1.1616</v>
      </c>
      <c r="J51" s="83">
        <v>0</v>
      </c>
      <c r="K51" s="83">
        <v>0.0354</v>
      </c>
    </row>
    <row r="52" spans="1:11" ht="12.75">
      <c r="A52" s="34">
        <v>2010</v>
      </c>
      <c r="B52" s="83">
        <v>7.0031</v>
      </c>
      <c r="C52" s="83">
        <v>95.2114</v>
      </c>
      <c r="D52" s="83">
        <v>285.089</v>
      </c>
      <c r="E52" s="83">
        <v>477.5421</v>
      </c>
      <c r="F52" s="83">
        <v>0</v>
      </c>
      <c r="G52" s="83">
        <v>1.6487</v>
      </c>
      <c r="H52" s="83">
        <v>0</v>
      </c>
      <c r="I52" s="83">
        <v>1.3166</v>
      </c>
      <c r="J52" s="83">
        <v>0</v>
      </c>
      <c r="K52" s="83">
        <v>0.0402</v>
      </c>
    </row>
    <row r="53" spans="1:11" ht="12.75">
      <c r="A53" s="34">
        <v>2011</v>
      </c>
      <c r="B53" s="83">
        <v>7.8277</v>
      </c>
      <c r="C53" s="83">
        <v>106.4226</v>
      </c>
      <c r="D53" s="83">
        <v>318.6584</v>
      </c>
      <c r="E53" s="83">
        <v>533.7729</v>
      </c>
      <c r="F53" s="83">
        <v>0</v>
      </c>
      <c r="G53" s="83">
        <v>1.8429</v>
      </c>
      <c r="H53" s="83">
        <v>0</v>
      </c>
      <c r="I53" s="83">
        <v>1.4717</v>
      </c>
      <c r="J53" s="83">
        <v>0</v>
      </c>
      <c r="K53" s="83">
        <v>0.0449</v>
      </c>
    </row>
    <row r="54" spans="1:11" ht="12.75">
      <c r="A54" s="34">
        <v>2012</v>
      </c>
      <c r="B54" s="83">
        <v>8.6523</v>
      </c>
      <c r="C54" s="83">
        <v>117.6337</v>
      </c>
      <c r="D54" s="83">
        <v>352.2277</v>
      </c>
      <c r="E54" s="83">
        <v>590.0037</v>
      </c>
      <c r="F54" s="83">
        <v>0</v>
      </c>
      <c r="G54" s="83">
        <v>2.037</v>
      </c>
      <c r="H54" s="83">
        <v>0</v>
      </c>
      <c r="I54" s="83">
        <v>1.6267</v>
      </c>
      <c r="J54" s="83">
        <v>0</v>
      </c>
      <c r="K54" s="83">
        <v>0.0496</v>
      </c>
    </row>
    <row r="55" spans="1:11" ht="12.75">
      <c r="A55" s="34">
        <v>2013</v>
      </c>
      <c r="B55" s="135">
        <v>9.4769</v>
      </c>
      <c r="C55" s="135">
        <v>128.8449</v>
      </c>
      <c r="D55" s="135">
        <v>385.7971</v>
      </c>
      <c r="E55" s="135">
        <v>646.2345</v>
      </c>
      <c r="F55" s="135">
        <v>0</v>
      </c>
      <c r="G55" s="135">
        <v>2.2312</v>
      </c>
      <c r="H55" s="135">
        <v>0</v>
      </c>
      <c r="I55" s="135">
        <v>1.7817</v>
      </c>
      <c r="J55" s="135">
        <v>0</v>
      </c>
      <c r="K55" s="135">
        <v>0.0544</v>
      </c>
    </row>
    <row r="56" spans="1:11" ht="12.75">
      <c r="A56" s="34">
        <v>2014</v>
      </c>
      <c r="B56" s="135">
        <v>10.3015</v>
      </c>
      <c r="C56" s="135">
        <v>140.0561</v>
      </c>
      <c r="D56" s="135">
        <v>419.3664</v>
      </c>
      <c r="E56" s="135">
        <v>702.4653</v>
      </c>
      <c r="F56" s="135">
        <v>0</v>
      </c>
      <c r="G56" s="135">
        <v>2.4253</v>
      </c>
      <c r="H56" s="135">
        <v>0</v>
      </c>
      <c r="I56" s="135">
        <v>1.9368</v>
      </c>
      <c r="J56" s="135">
        <v>0</v>
      </c>
      <c r="K56" s="135">
        <v>0.0591</v>
      </c>
    </row>
    <row r="57" spans="1:11" ht="12.75">
      <c r="A57" s="34">
        <v>2015</v>
      </c>
      <c r="B57" s="135">
        <v>11.1262</v>
      </c>
      <c r="C57" s="135">
        <v>151.2673</v>
      </c>
      <c r="D57" s="135">
        <v>452.9358</v>
      </c>
      <c r="E57" s="135">
        <v>758.696</v>
      </c>
      <c r="F57" s="135">
        <v>0</v>
      </c>
      <c r="G57" s="135">
        <v>2.6194</v>
      </c>
      <c r="H57" s="135">
        <v>0</v>
      </c>
      <c r="I57" s="135">
        <v>2.0918</v>
      </c>
      <c r="J57" s="135">
        <v>0</v>
      </c>
      <c r="K57" s="135">
        <v>0.0638</v>
      </c>
    </row>
    <row r="59" ht="12.75">
      <c r="A59" t="s">
        <v>80</v>
      </c>
    </row>
    <row r="60" spans="2:11" ht="12.75">
      <c r="B60" t="s">
        <v>40</v>
      </c>
      <c r="C60" t="s">
        <v>42</v>
      </c>
      <c r="D60" t="s">
        <v>24</v>
      </c>
      <c r="E60" t="s">
        <v>43</v>
      </c>
      <c r="F60" t="s">
        <v>44</v>
      </c>
      <c r="G60" t="s">
        <v>45</v>
      </c>
      <c r="H60" t="s">
        <v>46</v>
      </c>
      <c r="I60" t="s">
        <v>47</v>
      </c>
      <c r="J60" t="s">
        <v>41</v>
      </c>
      <c r="K60" t="s">
        <v>48</v>
      </c>
    </row>
    <row r="61" spans="1:11" ht="12.75">
      <c r="A61" s="34">
        <v>2003</v>
      </c>
      <c r="B61" s="83">
        <v>51.9935</v>
      </c>
      <c r="C61" s="83">
        <v>95.6732</v>
      </c>
      <c r="D61" s="83">
        <v>88.4492</v>
      </c>
      <c r="E61" s="83">
        <v>44.342</v>
      </c>
      <c r="F61" s="83">
        <v>4.871</v>
      </c>
      <c r="G61" s="83">
        <v>2.8712</v>
      </c>
      <c r="H61" s="83">
        <v>26.148</v>
      </c>
      <c r="I61" s="83">
        <v>0.4686</v>
      </c>
      <c r="J61" s="83">
        <v>25.9237</v>
      </c>
      <c r="K61" s="83">
        <v>80.3516</v>
      </c>
    </row>
    <row r="62" spans="1:11" ht="12.75">
      <c r="A62" s="34">
        <v>2004</v>
      </c>
      <c r="B62" s="83">
        <v>86.8291</v>
      </c>
      <c r="C62" s="83">
        <v>159.7743</v>
      </c>
      <c r="D62" s="83">
        <v>147.7101</v>
      </c>
      <c r="E62" s="83">
        <v>74.0511</v>
      </c>
      <c r="F62" s="83">
        <v>8.1346</v>
      </c>
      <c r="G62" s="83">
        <v>4.7949</v>
      </c>
      <c r="H62" s="83">
        <v>43.6671</v>
      </c>
      <c r="I62" s="83">
        <v>0.7825</v>
      </c>
      <c r="J62" s="83">
        <v>43.2926</v>
      </c>
      <c r="K62" s="83">
        <v>134.1872</v>
      </c>
    </row>
    <row r="63" spans="1:11" ht="12.75">
      <c r="A63" s="34">
        <v>2005</v>
      </c>
      <c r="B63" s="83">
        <v>121.6647</v>
      </c>
      <c r="C63" s="83">
        <v>223.8753</v>
      </c>
      <c r="D63" s="83">
        <v>206.971</v>
      </c>
      <c r="E63" s="83">
        <v>103.7603</v>
      </c>
      <c r="F63" s="83">
        <v>11.3982</v>
      </c>
      <c r="G63" s="83">
        <v>6.7186</v>
      </c>
      <c r="H63" s="83">
        <v>61.1863</v>
      </c>
      <c r="I63" s="83">
        <v>1.0965</v>
      </c>
      <c r="J63" s="83">
        <v>60.6615</v>
      </c>
      <c r="K63" s="83">
        <v>188.0228</v>
      </c>
    </row>
    <row r="64" spans="1:11" ht="12.75">
      <c r="A64" s="34">
        <v>2006</v>
      </c>
      <c r="B64" s="83">
        <v>156.5003</v>
      </c>
      <c r="C64" s="83">
        <v>287.9764</v>
      </c>
      <c r="D64" s="83">
        <v>266.232</v>
      </c>
      <c r="E64" s="83">
        <v>133.4694</v>
      </c>
      <c r="F64" s="83">
        <v>14.6618</v>
      </c>
      <c r="G64" s="83">
        <v>8.6423</v>
      </c>
      <c r="H64" s="83">
        <v>78.7055</v>
      </c>
      <c r="I64" s="83">
        <v>1.4104</v>
      </c>
      <c r="J64" s="83">
        <v>78.0304</v>
      </c>
      <c r="K64" s="83">
        <v>241.8584</v>
      </c>
    </row>
    <row r="65" spans="1:11" ht="12.75">
      <c r="A65" s="34">
        <v>2007</v>
      </c>
      <c r="B65" s="83">
        <v>191.336</v>
      </c>
      <c r="C65" s="83">
        <v>352.0774</v>
      </c>
      <c r="D65" s="83">
        <v>325.4929</v>
      </c>
      <c r="E65" s="83">
        <v>163.1785</v>
      </c>
      <c r="F65" s="83">
        <v>17.9254</v>
      </c>
      <c r="G65" s="83">
        <v>10.566</v>
      </c>
      <c r="H65" s="83">
        <v>96.2246</v>
      </c>
      <c r="I65" s="83">
        <v>1.7244</v>
      </c>
      <c r="J65" s="83">
        <v>95.3993</v>
      </c>
      <c r="K65" s="83">
        <v>295.694</v>
      </c>
    </row>
    <row r="66" spans="1:11" ht="12.75">
      <c r="A66" s="34">
        <v>2008</v>
      </c>
      <c r="B66" s="83">
        <v>226.1716</v>
      </c>
      <c r="C66" s="83">
        <v>416.1785</v>
      </c>
      <c r="D66" s="83">
        <v>384.7539</v>
      </c>
      <c r="E66" s="83">
        <v>192.8877</v>
      </c>
      <c r="F66" s="83">
        <v>21.189</v>
      </c>
      <c r="G66" s="83">
        <v>12.4898</v>
      </c>
      <c r="H66" s="83">
        <v>113.7438</v>
      </c>
      <c r="I66" s="83">
        <v>2.0383</v>
      </c>
      <c r="J66" s="83">
        <v>112.7682</v>
      </c>
      <c r="K66" s="83">
        <v>349.5296</v>
      </c>
    </row>
    <row r="67" spans="1:11" ht="12.75">
      <c r="A67" s="34">
        <v>2009</v>
      </c>
      <c r="B67" s="83">
        <v>261.0072</v>
      </c>
      <c r="C67" s="83">
        <v>480.2795</v>
      </c>
      <c r="D67" s="83">
        <v>444.0148</v>
      </c>
      <c r="E67" s="83">
        <v>222.5968</v>
      </c>
      <c r="F67" s="83">
        <v>24.4526</v>
      </c>
      <c r="G67" s="83">
        <v>14.4135</v>
      </c>
      <c r="H67" s="83">
        <v>131.2629</v>
      </c>
      <c r="I67" s="83">
        <v>2.3523</v>
      </c>
      <c r="J67" s="83">
        <v>130.1371</v>
      </c>
      <c r="K67" s="83">
        <v>403.3652</v>
      </c>
    </row>
    <row r="68" spans="1:11" ht="12.75">
      <c r="A68" s="34">
        <v>2010</v>
      </c>
      <c r="B68" s="83">
        <v>295.8428</v>
      </c>
      <c r="C68" s="83">
        <v>544.3806</v>
      </c>
      <c r="D68" s="83">
        <v>503.2757</v>
      </c>
      <c r="E68" s="83">
        <v>252.3059</v>
      </c>
      <c r="F68" s="83">
        <v>27.7162</v>
      </c>
      <c r="G68" s="83">
        <v>16.3372</v>
      </c>
      <c r="H68" s="83">
        <v>148.7821</v>
      </c>
      <c r="I68" s="83">
        <v>2.6662</v>
      </c>
      <c r="J68" s="83">
        <v>147.506</v>
      </c>
      <c r="K68" s="83">
        <v>457.2008</v>
      </c>
    </row>
    <row r="69" spans="1:11" ht="12.75">
      <c r="A69" s="34">
        <v>2011</v>
      </c>
      <c r="B69" s="83">
        <v>330.6785</v>
      </c>
      <c r="C69" s="83">
        <v>608.4816</v>
      </c>
      <c r="D69" s="83">
        <v>562.5367</v>
      </c>
      <c r="E69" s="83">
        <v>282.0151</v>
      </c>
      <c r="F69" s="83">
        <v>30.9798</v>
      </c>
      <c r="G69" s="83">
        <v>18.2609</v>
      </c>
      <c r="H69" s="83">
        <v>166.3012</v>
      </c>
      <c r="I69" s="83">
        <v>2.9801</v>
      </c>
      <c r="J69" s="83">
        <v>164.8749</v>
      </c>
      <c r="K69" s="83">
        <v>511.0364</v>
      </c>
    </row>
    <row r="70" spans="1:11" ht="12.75">
      <c r="A70" s="34">
        <v>2012</v>
      </c>
      <c r="B70" s="83">
        <v>365.5141</v>
      </c>
      <c r="C70" s="83">
        <v>672.5827</v>
      </c>
      <c r="D70" s="83">
        <v>621.7976</v>
      </c>
      <c r="E70" s="83">
        <v>311.7242</v>
      </c>
      <c r="F70" s="83">
        <v>34.2433</v>
      </c>
      <c r="G70" s="83">
        <v>20.1846</v>
      </c>
      <c r="H70" s="83">
        <v>183.8204</v>
      </c>
      <c r="I70" s="83">
        <v>3.2941</v>
      </c>
      <c r="J70" s="83">
        <v>182.2438</v>
      </c>
      <c r="K70" s="83">
        <v>564.872</v>
      </c>
    </row>
    <row r="71" spans="1:11" ht="12.75">
      <c r="A71" s="34">
        <v>2013</v>
      </c>
      <c r="B71" s="135">
        <v>400.3497</v>
      </c>
      <c r="C71" s="135">
        <v>736.6837</v>
      </c>
      <c r="D71" s="135">
        <v>681.0585</v>
      </c>
      <c r="E71" s="135">
        <v>341.4333</v>
      </c>
      <c r="F71" s="135">
        <v>37.5069</v>
      </c>
      <c r="G71" s="135">
        <v>22.1083</v>
      </c>
      <c r="H71" s="135">
        <v>201.3395</v>
      </c>
      <c r="I71" s="135">
        <v>3.608</v>
      </c>
      <c r="J71" s="135">
        <v>199.6127</v>
      </c>
      <c r="K71" s="135">
        <v>618.7076</v>
      </c>
    </row>
    <row r="72" spans="1:11" ht="12.75">
      <c r="A72" s="34">
        <v>2014</v>
      </c>
      <c r="B72" s="135">
        <v>435.1853</v>
      </c>
      <c r="C72" s="135">
        <v>800.7847</v>
      </c>
      <c r="D72" s="135">
        <v>740.3195</v>
      </c>
      <c r="E72" s="135">
        <v>371.1425</v>
      </c>
      <c r="F72" s="135">
        <v>40.7705</v>
      </c>
      <c r="G72" s="135">
        <v>24.032</v>
      </c>
      <c r="H72" s="135">
        <v>218.8587</v>
      </c>
      <c r="I72" s="135">
        <v>3.922</v>
      </c>
      <c r="J72" s="135">
        <v>216.9816</v>
      </c>
      <c r="K72" s="135">
        <v>672.5432</v>
      </c>
    </row>
    <row r="73" spans="1:11" ht="12.75">
      <c r="A73" s="34">
        <v>2015</v>
      </c>
      <c r="B73" s="135">
        <v>470.021</v>
      </c>
      <c r="C73" s="135">
        <v>864.8858</v>
      </c>
      <c r="D73" s="135">
        <v>799.5804</v>
      </c>
      <c r="E73" s="135">
        <v>400.8516</v>
      </c>
      <c r="F73" s="135">
        <v>44.0341</v>
      </c>
      <c r="G73" s="135">
        <v>25.9557</v>
      </c>
      <c r="H73" s="135">
        <v>236.3779</v>
      </c>
      <c r="I73" s="135">
        <v>4.2359</v>
      </c>
      <c r="J73" s="135">
        <v>234.3505</v>
      </c>
      <c r="K73" s="135">
        <v>726.3788</v>
      </c>
    </row>
    <row r="75" ht="12.75">
      <c r="A75" t="s">
        <v>81</v>
      </c>
    </row>
    <row r="76" spans="2:11" ht="12.75">
      <c r="B76" t="s">
        <v>40</v>
      </c>
      <c r="C76" t="s">
        <v>42</v>
      </c>
      <c r="D76" t="s">
        <v>24</v>
      </c>
      <c r="E76" t="s">
        <v>43</v>
      </c>
      <c r="F76" t="s">
        <v>44</v>
      </c>
      <c r="G76" t="s">
        <v>45</v>
      </c>
      <c r="H76" t="s">
        <v>46</v>
      </c>
      <c r="I76" t="s">
        <v>47</v>
      </c>
      <c r="J76" t="s">
        <v>41</v>
      </c>
      <c r="K76" t="s">
        <v>48</v>
      </c>
    </row>
    <row r="77" spans="1:11" ht="12.75">
      <c r="A77" s="34">
        <v>2003</v>
      </c>
      <c r="B77" s="83">
        <v>25.3002</v>
      </c>
      <c r="C77" s="83">
        <v>51.5259</v>
      </c>
      <c r="D77" s="83">
        <v>28.0361</v>
      </c>
      <c r="E77" s="83">
        <v>7.277</v>
      </c>
      <c r="F77" s="83">
        <v>0.0654</v>
      </c>
      <c r="G77" s="83">
        <v>0</v>
      </c>
      <c r="H77" s="83">
        <v>0</v>
      </c>
      <c r="I77" s="83">
        <v>0</v>
      </c>
      <c r="J77" s="83">
        <v>5.1716</v>
      </c>
      <c r="K77" s="83">
        <v>4.8233</v>
      </c>
    </row>
    <row r="78" spans="1:11" ht="12.75">
      <c r="A78" s="34">
        <v>2004</v>
      </c>
      <c r="B78" s="83">
        <v>42.2513</v>
      </c>
      <c r="C78" s="83">
        <v>86.0483</v>
      </c>
      <c r="D78" s="83">
        <v>46.8203</v>
      </c>
      <c r="E78" s="83">
        <v>12.1527</v>
      </c>
      <c r="F78" s="83">
        <v>0.1092</v>
      </c>
      <c r="G78" s="83">
        <v>0</v>
      </c>
      <c r="H78" s="83">
        <v>0</v>
      </c>
      <c r="I78" s="83">
        <v>0</v>
      </c>
      <c r="J78" s="83">
        <v>8.6366</v>
      </c>
      <c r="K78" s="83">
        <v>8.055</v>
      </c>
    </row>
    <row r="79" spans="1:11" ht="12.75">
      <c r="A79" s="34">
        <v>2005</v>
      </c>
      <c r="B79" s="83">
        <v>59.2024</v>
      </c>
      <c r="C79" s="83">
        <v>120.5707</v>
      </c>
      <c r="D79" s="83">
        <v>65.6045</v>
      </c>
      <c r="E79" s="83">
        <v>17.0283</v>
      </c>
      <c r="F79" s="83">
        <v>0.153</v>
      </c>
      <c r="G79" s="83">
        <v>0</v>
      </c>
      <c r="H79" s="83">
        <v>0</v>
      </c>
      <c r="I79" s="83">
        <v>0</v>
      </c>
      <c r="J79" s="83">
        <v>12.1017</v>
      </c>
      <c r="K79" s="83">
        <v>11.2866</v>
      </c>
    </row>
    <row r="80" spans="1:11" ht="12.75">
      <c r="A80" s="34">
        <v>2006</v>
      </c>
      <c r="B80" s="83">
        <v>76.1535</v>
      </c>
      <c r="C80" s="83">
        <v>155.0931</v>
      </c>
      <c r="D80" s="83">
        <v>84.3887</v>
      </c>
      <c r="E80" s="83">
        <v>21.9039</v>
      </c>
      <c r="F80" s="83">
        <v>0.1968</v>
      </c>
      <c r="G80" s="83">
        <v>0</v>
      </c>
      <c r="H80" s="83">
        <v>0</v>
      </c>
      <c r="I80" s="83">
        <v>0</v>
      </c>
      <c r="J80" s="83">
        <v>15.5667</v>
      </c>
      <c r="K80" s="83">
        <v>14.5183</v>
      </c>
    </row>
    <row r="81" spans="1:11" ht="12.75">
      <c r="A81" s="34">
        <v>2007</v>
      </c>
      <c r="B81" s="83">
        <v>93.1046</v>
      </c>
      <c r="C81" s="83">
        <v>189.6154</v>
      </c>
      <c r="D81" s="83">
        <v>103.1728</v>
      </c>
      <c r="E81" s="83">
        <v>26.7795</v>
      </c>
      <c r="F81" s="83">
        <v>0.2406</v>
      </c>
      <c r="G81" s="83">
        <v>0</v>
      </c>
      <c r="H81" s="83">
        <v>0</v>
      </c>
      <c r="I81" s="83">
        <v>0</v>
      </c>
      <c r="J81" s="83">
        <v>19.0317</v>
      </c>
      <c r="K81" s="83">
        <v>17.7499</v>
      </c>
    </row>
    <row r="82" spans="1:11" ht="12.75">
      <c r="A82" s="34">
        <v>2008</v>
      </c>
      <c r="B82" s="83">
        <v>110.0557</v>
      </c>
      <c r="C82" s="83">
        <v>224.1378</v>
      </c>
      <c r="D82" s="83">
        <v>121.957</v>
      </c>
      <c r="E82" s="83">
        <v>31.6552</v>
      </c>
      <c r="F82" s="83">
        <v>0.2845</v>
      </c>
      <c r="G82" s="83">
        <v>0</v>
      </c>
      <c r="H82" s="83">
        <v>0</v>
      </c>
      <c r="I82" s="83">
        <v>0</v>
      </c>
      <c r="J82" s="83">
        <v>22.4967</v>
      </c>
      <c r="K82" s="83">
        <v>20.9816</v>
      </c>
    </row>
    <row r="83" spans="1:11" ht="12.75">
      <c r="A83" s="34">
        <v>2009</v>
      </c>
      <c r="B83" s="83">
        <v>127.0068</v>
      </c>
      <c r="C83" s="83">
        <v>258.6602</v>
      </c>
      <c r="D83" s="83">
        <v>140.7412</v>
      </c>
      <c r="E83" s="83">
        <v>36.5308</v>
      </c>
      <c r="F83" s="83">
        <v>0.3283</v>
      </c>
      <c r="G83" s="83">
        <v>0</v>
      </c>
      <c r="H83" s="83">
        <v>0</v>
      </c>
      <c r="I83" s="83">
        <v>0</v>
      </c>
      <c r="J83" s="83">
        <v>25.9617</v>
      </c>
      <c r="K83" s="83">
        <v>24.2132</v>
      </c>
    </row>
    <row r="84" spans="1:11" ht="12.75">
      <c r="A84" s="34">
        <v>2010</v>
      </c>
      <c r="B84" s="83">
        <v>143.9579</v>
      </c>
      <c r="C84" s="83">
        <v>293.1825</v>
      </c>
      <c r="D84" s="83">
        <v>159.5254</v>
      </c>
      <c r="E84" s="83">
        <v>41.4064</v>
      </c>
      <c r="F84" s="83">
        <v>0.3721</v>
      </c>
      <c r="G84" s="83">
        <v>0</v>
      </c>
      <c r="H84" s="83">
        <v>0</v>
      </c>
      <c r="I84" s="83">
        <v>0</v>
      </c>
      <c r="J84" s="83">
        <v>29.4267</v>
      </c>
      <c r="K84" s="83">
        <v>27.4448</v>
      </c>
    </row>
    <row r="85" spans="1:11" ht="12.75">
      <c r="A85" s="34">
        <v>2011</v>
      </c>
      <c r="B85" s="83">
        <v>160.909</v>
      </c>
      <c r="C85" s="83">
        <v>327.7049</v>
      </c>
      <c r="D85" s="83">
        <v>178.3096</v>
      </c>
      <c r="E85" s="83">
        <v>46.282</v>
      </c>
      <c r="F85" s="83">
        <v>0.4159</v>
      </c>
      <c r="G85" s="83">
        <v>0</v>
      </c>
      <c r="H85" s="83">
        <v>0</v>
      </c>
      <c r="I85" s="83">
        <v>0</v>
      </c>
      <c r="J85" s="83">
        <v>32.8917</v>
      </c>
      <c r="K85" s="83">
        <v>30.6765</v>
      </c>
    </row>
    <row r="86" spans="1:11" ht="12.75">
      <c r="A86" s="34">
        <v>2012</v>
      </c>
      <c r="B86" s="83">
        <v>177.8601</v>
      </c>
      <c r="C86" s="83">
        <v>362.2273</v>
      </c>
      <c r="D86" s="83">
        <v>197.0938</v>
      </c>
      <c r="E86" s="83">
        <v>51.1576</v>
      </c>
      <c r="F86" s="83">
        <v>0.4597</v>
      </c>
      <c r="G86" s="83">
        <v>0</v>
      </c>
      <c r="H86" s="83">
        <v>0</v>
      </c>
      <c r="I86" s="83">
        <v>0</v>
      </c>
      <c r="J86" s="83">
        <v>36.3567</v>
      </c>
      <c r="K86" s="83">
        <v>33.9081</v>
      </c>
    </row>
    <row r="87" spans="1:11" ht="12.75">
      <c r="A87" s="34">
        <v>2013</v>
      </c>
      <c r="B87" s="135">
        <v>194.8112</v>
      </c>
      <c r="C87" s="135">
        <v>396.7497</v>
      </c>
      <c r="D87" s="135">
        <v>215.878</v>
      </c>
      <c r="E87" s="135">
        <v>56.0333</v>
      </c>
      <c r="F87" s="135">
        <v>0.5035</v>
      </c>
      <c r="G87" s="135">
        <v>0</v>
      </c>
      <c r="H87" s="135">
        <v>0</v>
      </c>
      <c r="I87" s="135">
        <v>0</v>
      </c>
      <c r="J87" s="135">
        <v>39.8217</v>
      </c>
      <c r="K87" s="135">
        <v>37.1398</v>
      </c>
    </row>
    <row r="88" spans="1:11" ht="12.75">
      <c r="A88" s="34">
        <v>2014</v>
      </c>
      <c r="B88" s="135">
        <v>211.7624</v>
      </c>
      <c r="C88" s="135">
        <v>431.272</v>
      </c>
      <c r="D88" s="135">
        <v>234.6622</v>
      </c>
      <c r="E88" s="135">
        <v>60.9089</v>
      </c>
      <c r="F88" s="135">
        <v>0.5473</v>
      </c>
      <c r="G88" s="135">
        <v>0</v>
      </c>
      <c r="H88" s="135">
        <v>0</v>
      </c>
      <c r="I88" s="135">
        <v>0</v>
      </c>
      <c r="J88" s="135">
        <v>43.2867</v>
      </c>
      <c r="K88" s="135">
        <v>40.3714</v>
      </c>
    </row>
    <row r="89" spans="1:11" ht="12.75">
      <c r="A89" s="34">
        <v>2015</v>
      </c>
      <c r="B89" s="135">
        <v>228.7135</v>
      </c>
      <c r="C89" s="135">
        <v>465.7944</v>
      </c>
      <c r="D89" s="135">
        <v>253.4463</v>
      </c>
      <c r="E89" s="135">
        <v>65.7845</v>
      </c>
      <c r="F89" s="135">
        <v>0.5911</v>
      </c>
      <c r="G89" s="135">
        <v>0</v>
      </c>
      <c r="H89" s="135">
        <v>0</v>
      </c>
      <c r="I89" s="135">
        <v>0</v>
      </c>
      <c r="J89" s="135">
        <v>46.7517</v>
      </c>
      <c r="K89" s="135">
        <v>43.603</v>
      </c>
    </row>
    <row r="91" ht="12.75">
      <c r="A91" t="s">
        <v>82</v>
      </c>
    </row>
    <row r="92" spans="2:11" ht="12.75">
      <c r="B92" t="s">
        <v>40</v>
      </c>
      <c r="C92" t="s">
        <v>42</v>
      </c>
      <c r="D92" t="s">
        <v>24</v>
      </c>
      <c r="E92" t="s">
        <v>43</v>
      </c>
      <c r="F92" t="s">
        <v>44</v>
      </c>
      <c r="G92" t="s">
        <v>45</v>
      </c>
      <c r="H92" t="s">
        <v>46</v>
      </c>
      <c r="I92" t="s">
        <v>47</v>
      </c>
      <c r="J92" t="s">
        <v>41</v>
      </c>
      <c r="K92" t="s">
        <v>48</v>
      </c>
    </row>
    <row r="93" spans="1:11" ht="12.75">
      <c r="A93" s="34">
        <v>2003</v>
      </c>
      <c r="B93" s="83">
        <v>0</v>
      </c>
      <c r="C93" s="83">
        <v>1.3337</v>
      </c>
      <c r="D93" s="83">
        <v>2.707</v>
      </c>
      <c r="E93" s="83">
        <v>0</v>
      </c>
      <c r="F93" s="83">
        <v>2.8228</v>
      </c>
      <c r="G93" s="83">
        <v>16.361</v>
      </c>
      <c r="H93" s="83">
        <v>0</v>
      </c>
      <c r="I93" s="83">
        <v>13.065</v>
      </c>
      <c r="J93" s="83">
        <v>39.1224</v>
      </c>
      <c r="K93" s="83">
        <v>0</v>
      </c>
    </row>
    <row r="94" spans="1:11" ht="12.75">
      <c r="A94" s="34">
        <v>2004</v>
      </c>
      <c r="B94" s="83">
        <v>0</v>
      </c>
      <c r="C94" s="83">
        <v>2.2273</v>
      </c>
      <c r="D94" s="83">
        <v>4.5207</v>
      </c>
      <c r="E94" s="83">
        <v>0</v>
      </c>
      <c r="F94" s="83">
        <v>4.7141</v>
      </c>
      <c r="G94" s="83">
        <v>27.3229</v>
      </c>
      <c r="H94" s="83">
        <v>0</v>
      </c>
      <c r="I94" s="83">
        <v>21.8186</v>
      </c>
      <c r="J94" s="83">
        <v>65.3344</v>
      </c>
      <c r="K94" s="83">
        <v>0</v>
      </c>
    </row>
    <row r="95" spans="1:11" ht="12.75">
      <c r="A95" s="34">
        <v>2005</v>
      </c>
      <c r="B95" s="83">
        <v>0</v>
      </c>
      <c r="C95" s="83">
        <v>3.1208</v>
      </c>
      <c r="D95" s="83">
        <v>6.3343</v>
      </c>
      <c r="E95" s="83">
        <v>0</v>
      </c>
      <c r="F95" s="83">
        <v>6.6054</v>
      </c>
      <c r="G95" s="83">
        <v>38.2848</v>
      </c>
      <c r="H95" s="83">
        <v>0</v>
      </c>
      <c r="I95" s="83">
        <v>30.5721</v>
      </c>
      <c r="J95" s="83">
        <v>91.5464</v>
      </c>
      <c r="K95" s="83">
        <v>0</v>
      </c>
    </row>
    <row r="96" spans="1:11" ht="12.75">
      <c r="A96" s="34">
        <v>2006</v>
      </c>
      <c r="B96" s="83">
        <v>0</v>
      </c>
      <c r="C96" s="83">
        <v>4.0144</v>
      </c>
      <c r="D96" s="83">
        <v>8.148</v>
      </c>
      <c r="E96" s="83">
        <v>0</v>
      </c>
      <c r="F96" s="83">
        <v>8.4967</v>
      </c>
      <c r="G96" s="83">
        <v>49.2467</v>
      </c>
      <c r="H96" s="83">
        <v>0</v>
      </c>
      <c r="I96" s="83">
        <v>39.3257</v>
      </c>
      <c r="J96" s="83">
        <v>117.7584</v>
      </c>
      <c r="K96" s="83">
        <v>0</v>
      </c>
    </row>
    <row r="97" spans="1:11" ht="12.75">
      <c r="A97" s="34">
        <v>2007</v>
      </c>
      <c r="B97" s="83">
        <v>0</v>
      </c>
      <c r="C97" s="83">
        <v>4.908</v>
      </c>
      <c r="D97" s="83">
        <v>9.9617</v>
      </c>
      <c r="E97" s="83">
        <v>0</v>
      </c>
      <c r="F97" s="83">
        <v>10.388</v>
      </c>
      <c r="G97" s="83">
        <v>60.2085</v>
      </c>
      <c r="H97" s="83">
        <v>0</v>
      </c>
      <c r="I97" s="83">
        <v>48.0792</v>
      </c>
      <c r="J97" s="83">
        <v>143.9704</v>
      </c>
      <c r="K97" s="83">
        <v>0</v>
      </c>
    </row>
    <row r="98" spans="1:11" ht="12.75">
      <c r="A98" s="34">
        <v>2008</v>
      </c>
      <c r="B98" s="83">
        <v>0</v>
      </c>
      <c r="C98" s="83">
        <v>5.8015</v>
      </c>
      <c r="D98" s="83">
        <v>11.7754</v>
      </c>
      <c r="E98" s="83">
        <v>0</v>
      </c>
      <c r="F98" s="83">
        <v>12.2793</v>
      </c>
      <c r="G98" s="83">
        <v>71.1704</v>
      </c>
      <c r="H98" s="83">
        <v>0</v>
      </c>
      <c r="I98" s="83">
        <v>56.8328</v>
      </c>
      <c r="J98" s="83">
        <v>170.1824</v>
      </c>
      <c r="K98" s="83">
        <v>0</v>
      </c>
    </row>
    <row r="99" spans="1:11" ht="12.75">
      <c r="A99" s="34">
        <v>2009</v>
      </c>
      <c r="B99" s="83">
        <v>0</v>
      </c>
      <c r="C99" s="83">
        <v>6.6951</v>
      </c>
      <c r="D99" s="83">
        <v>13.5891</v>
      </c>
      <c r="E99" s="83">
        <v>0</v>
      </c>
      <c r="F99" s="83">
        <v>14.1706</v>
      </c>
      <c r="G99" s="83">
        <v>82.1323</v>
      </c>
      <c r="H99" s="83">
        <v>0</v>
      </c>
      <c r="I99" s="83">
        <v>65.5863</v>
      </c>
      <c r="J99" s="83">
        <v>196.3944</v>
      </c>
      <c r="K99" s="83">
        <v>0</v>
      </c>
    </row>
    <row r="100" spans="1:11" ht="12.75">
      <c r="A100" s="34">
        <v>2010</v>
      </c>
      <c r="B100" s="83">
        <v>0</v>
      </c>
      <c r="C100" s="83">
        <v>7.5887</v>
      </c>
      <c r="D100" s="83">
        <v>15.4027</v>
      </c>
      <c r="E100" s="83">
        <v>0</v>
      </c>
      <c r="F100" s="83">
        <v>16.0619</v>
      </c>
      <c r="G100" s="83">
        <v>93.0942</v>
      </c>
      <c r="H100" s="83">
        <v>0</v>
      </c>
      <c r="I100" s="83">
        <v>74.3399</v>
      </c>
      <c r="J100" s="83">
        <v>222.6064</v>
      </c>
      <c r="K100" s="83">
        <v>0</v>
      </c>
    </row>
    <row r="101" spans="1:11" ht="12.75">
      <c r="A101" s="34">
        <v>2011</v>
      </c>
      <c r="B101" s="83">
        <v>0</v>
      </c>
      <c r="C101" s="83">
        <v>8.4822</v>
      </c>
      <c r="D101" s="83">
        <v>17.2164</v>
      </c>
      <c r="E101" s="83">
        <v>0</v>
      </c>
      <c r="F101" s="83">
        <v>17.9532</v>
      </c>
      <c r="G101" s="83">
        <v>104.0561</v>
      </c>
      <c r="H101" s="83">
        <v>0</v>
      </c>
      <c r="I101" s="83">
        <v>83.0934</v>
      </c>
      <c r="J101" s="83">
        <v>248.8184</v>
      </c>
      <c r="K101" s="83">
        <v>0</v>
      </c>
    </row>
    <row r="102" spans="1:11" ht="12.75">
      <c r="A102" s="34">
        <v>2012</v>
      </c>
      <c r="B102" s="83">
        <v>0</v>
      </c>
      <c r="C102" s="83">
        <v>9.3758</v>
      </c>
      <c r="D102" s="83">
        <v>19.0301</v>
      </c>
      <c r="E102" s="83">
        <v>0</v>
      </c>
      <c r="F102" s="83">
        <v>19.8445</v>
      </c>
      <c r="G102" s="83">
        <v>115.0179</v>
      </c>
      <c r="H102" s="83">
        <v>0</v>
      </c>
      <c r="I102" s="83">
        <v>91.847</v>
      </c>
      <c r="J102" s="83">
        <v>275.0304</v>
      </c>
      <c r="K102" s="83">
        <v>0</v>
      </c>
    </row>
    <row r="103" spans="1:11" ht="12.75">
      <c r="A103" s="34">
        <v>2013</v>
      </c>
      <c r="B103" s="135">
        <v>0</v>
      </c>
      <c r="C103" s="135">
        <v>10.2694</v>
      </c>
      <c r="D103" s="135">
        <v>20.8438</v>
      </c>
      <c r="E103" s="135">
        <v>0</v>
      </c>
      <c r="F103" s="135">
        <v>21.7358</v>
      </c>
      <c r="G103" s="135">
        <v>125.9798</v>
      </c>
      <c r="H103" s="135">
        <v>0</v>
      </c>
      <c r="I103" s="135">
        <v>100.6006</v>
      </c>
      <c r="J103" s="135">
        <v>301.2424</v>
      </c>
      <c r="K103" s="135">
        <v>0</v>
      </c>
    </row>
    <row r="104" spans="1:11" ht="12.75">
      <c r="A104" s="34">
        <v>2014</v>
      </c>
      <c r="B104" s="135">
        <v>0</v>
      </c>
      <c r="C104" s="135">
        <v>11.1629</v>
      </c>
      <c r="D104" s="135">
        <v>22.6575</v>
      </c>
      <c r="E104" s="135">
        <v>0</v>
      </c>
      <c r="F104" s="135">
        <v>23.6271</v>
      </c>
      <c r="G104" s="135">
        <v>136.9417</v>
      </c>
      <c r="H104" s="135">
        <v>0</v>
      </c>
      <c r="I104" s="135">
        <v>109.3541</v>
      </c>
      <c r="J104" s="135">
        <v>327.4544</v>
      </c>
      <c r="K104" s="135">
        <v>0</v>
      </c>
    </row>
    <row r="105" spans="1:11" ht="12.75">
      <c r="A105" s="34">
        <v>2015</v>
      </c>
      <c r="B105" s="135">
        <v>0</v>
      </c>
      <c r="C105" s="135">
        <v>12.0565</v>
      </c>
      <c r="D105" s="135">
        <v>24.4711</v>
      </c>
      <c r="E105" s="135">
        <v>0</v>
      </c>
      <c r="F105" s="135">
        <v>25.5184</v>
      </c>
      <c r="G105" s="135">
        <v>147.9036</v>
      </c>
      <c r="H105" s="135">
        <v>0</v>
      </c>
      <c r="I105" s="135">
        <v>118.1077</v>
      </c>
      <c r="J105" s="135">
        <v>353.6664</v>
      </c>
      <c r="K105" s="135">
        <v>0</v>
      </c>
    </row>
    <row r="107" ht="12.75">
      <c r="A107" t="s">
        <v>83</v>
      </c>
    </row>
    <row r="108" spans="2:11" ht="12.75">
      <c r="B108" t="s">
        <v>40</v>
      </c>
      <c r="C108" t="s">
        <v>42</v>
      </c>
      <c r="D108" t="s">
        <v>24</v>
      </c>
      <c r="E108" t="s">
        <v>43</v>
      </c>
      <c r="F108" t="s">
        <v>44</v>
      </c>
      <c r="G108" t="s">
        <v>45</v>
      </c>
      <c r="H108" t="s">
        <v>46</v>
      </c>
      <c r="I108" t="s">
        <v>47</v>
      </c>
      <c r="J108" t="s">
        <v>41</v>
      </c>
      <c r="K108" t="s">
        <v>48</v>
      </c>
    </row>
    <row r="109" spans="1:11" ht="12.75">
      <c r="A109" s="34">
        <v>2003</v>
      </c>
      <c r="B109" s="83">
        <v>0</v>
      </c>
      <c r="C109" s="83">
        <v>0.1633</v>
      </c>
      <c r="D109" s="83">
        <v>0.0033</v>
      </c>
      <c r="E109" s="83">
        <v>0</v>
      </c>
      <c r="F109" s="83">
        <v>0</v>
      </c>
      <c r="G109" s="83">
        <v>2.6224</v>
      </c>
      <c r="H109" s="83">
        <v>0</v>
      </c>
      <c r="I109" s="83">
        <v>2.0878</v>
      </c>
      <c r="J109" s="83">
        <v>0</v>
      </c>
      <c r="K109" s="83">
        <v>0</v>
      </c>
    </row>
    <row r="110" spans="1:11" ht="12.75">
      <c r="A110" s="34">
        <v>2004</v>
      </c>
      <c r="B110" s="83">
        <v>0</v>
      </c>
      <c r="C110" s="83">
        <v>0.2726</v>
      </c>
      <c r="D110" s="83">
        <v>0.0055</v>
      </c>
      <c r="E110" s="83">
        <v>0</v>
      </c>
      <c r="F110" s="83">
        <v>0</v>
      </c>
      <c r="G110" s="83">
        <v>4.3793</v>
      </c>
      <c r="H110" s="83">
        <v>0</v>
      </c>
      <c r="I110" s="83">
        <v>3.4867</v>
      </c>
      <c r="J110" s="83">
        <v>0</v>
      </c>
      <c r="K110" s="83">
        <v>0</v>
      </c>
    </row>
    <row r="111" spans="1:11" ht="12.75">
      <c r="A111" s="34">
        <v>2005</v>
      </c>
      <c r="B111" s="83">
        <v>0</v>
      </c>
      <c r="C111" s="83">
        <v>0.382</v>
      </c>
      <c r="D111" s="83">
        <v>0.0077</v>
      </c>
      <c r="E111" s="83">
        <v>0</v>
      </c>
      <c r="F111" s="83">
        <v>0</v>
      </c>
      <c r="G111" s="83">
        <v>6.1363</v>
      </c>
      <c r="H111" s="83">
        <v>0</v>
      </c>
      <c r="I111" s="83">
        <v>4.8856</v>
      </c>
      <c r="J111" s="83">
        <v>0</v>
      </c>
      <c r="K111" s="83">
        <v>0</v>
      </c>
    </row>
    <row r="112" spans="1:11" ht="12.75">
      <c r="A112" s="34">
        <v>2006</v>
      </c>
      <c r="B112" s="83">
        <v>0</v>
      </c>
      <c r="C112" s="83">
        <v>0.4914</v>
      </c>
      <c r="D112" s="83">
        <v>0.0099</v>
      </c>
      <c r="E112" s="83">
        <v>0</v>
      </c>
      <c r="F112" s="83">
        <v>0</v>
      </c>
      <c r="G112" s="83">
        <v>7.8933</v>
      </c>
      <c r="H112" s="83">
        <v>0</v>
      </c>
      <c r="I112" s="83">
        <v>6.2844</v>
      </c>
      <c r="J112" s="83">
        <v>0</v>
      </c>
      <c r="K112" s="83">
        <v>0</v>
      </c>
    </row>
    <row r="113" spans="1:11" ht="12.75">
      <c r="A113" s="34">
        <v>2007</v>
      </c>
      <c r="B113" s="83">
        <v>0</v>
      </c>
      <c r="C113" s="83">
        <v>0.6008</v>
      </c>
      <c r="D113" s="83">
        <v>0.0121</v>
      </c>
      <c r="E113" s="83">
        <v>0</v>
      </c>
      <c r="F113" s="83">
        <v>0</v>
      </c>
      <c r="G113" s="83">
        <v>9.6503</v>
      </c>
      <c r="H113" s="83">
        <v>0</v>
      </c>
      <c r="I113" s="83">
        <v>7.6833</v>
      </c>
      <c r="J113" s="83">
        <v>0</v>
      </c>
      <c r="K113" s="83">
        <v>0</v>
      </c>
    </row>
    <row r="114" spans="1:11" ht="12.75">
      <c r="A114" s="34">
        <v>2008</v>
      </c>
      <c r="B114" s="83">
        <v>0</v>
      </c>
      <c r="C114" s="83">
        <v>0.7102</v>
      </c>
      <c r="D114" s="83">
        <v>0.0143</v>
      </c>
      <c r="E114" s="83">
        <v>0</v>
      </c>
      <c r="F114" s="83">
        <v>0</v>
      </c>
      <c r="G114" s="83">
        <v>11.4073</v>
      </c>
      <c r="H114" s="83">
        <v>0</v>
      </c>
      <c r="I114" s="83">
        <v>9.0821</v>
      </c>
      <c r="J114" s="83">
        <v>0</v>
      </c>
      <c r="K114" s="83">
        <v>0</v>
      </c>
    </row>
    <row r="115" spans="1:11" ht="12.75">
      <c r="A115" s="34">
        <v>2009</v>
      </c>
      <c r="B115" s="83">
        <v>0</v>
      </c>
      <c r="C115" s="83">
        <v>0.8195</v>
      </c>
      <c r="D115" s="83">
        <v>0.0165</v>
      </c>
      <c r="E115" s="83">
        <v>0</v>
      </c>
      <c r="F115" s="83">
        <v>0</v>
      </c>
      <c r="G115" s="83">
        <v>13.1643</v>
      </c>
      <c r="H115" s="83">
        <v>0</v>
      </c>
      <c r="I115" s="83">
        <v>10.481</v>
      </c>
      <c r="J115" s="83">
        <v>0</v>
      </c>
      <c r="K115" s="83">
        <v>0</v>
      </c>
    </row>
    <row r="116" spans="1:11" ht="12.75">
      <c r="A116" s="34">
        <v>2010</v>
      </c>
      <c r="B116" s="83">
        <v>0</v>
      </c>
      <c r="C116" s="83">
        <v>0.9289</v>
      </c>
      <c r="D116" s="83">
        <v>0.0187</v>
      </c>
      <c r="E116" s="83">
        <v>0</v>
      </c>
      <c r="F116" s="83">
        <v>0</v>
      </c>
      <c r="G116" s="83">
        <v>14.9212</v>
      </c>
      <c r="H116" s="83">
        <v>0</v>
      </c>
      <c r="I116" s="83">
        <v>11.8798</v>
      </c>
      <c r="J116" s="83">
        <v>0</v>
      </c>
      <c r="K116" s="83">
        <v>0</v>
      </c>
    </row>
    <row r="117" spans="1:11" ht="12.75">
      <c r="A117" s="34">
        <v>2011</v>
      </c>
      <c r="B117" s="83">
        <v>0</v>
      </c>
      <c r="C117" s="83">
        <v>1.0383</v>
      </c>
      <c r="D117" s="83">
        <v>0.0209</v>
      </c>
      <c r="E117" s="83">
        <v>0</v>
      </c>
      <c r="F117" s="83">
        <v>0</v>
      </c>
      <c r="G117" s="83">
        <v>16.6782</v>
      </c>
      <c r="H117" s="83">
        <v>0</v>
      </c>
      <c r="I117" s="83">
        <v>13.2787</v>
      </c>
      <c r="J117" s="83">
        <v>0</v>
      </c>
      <c r="K117" s="83">
        <v>0</v>
      </c>
    </row>
    <row r="118" spans="1:11" ht="12.75">
      <c r="A118" s="34">
        <v>2012</v>
      </c>
      <c r="B118" s="83">
        <v>0</v>
      </c>
      <c r="C118" s="83">
        <v>1.1477</v>
      </c>
      <c r="D118" s="83">
        <v>0.0231</v>
      </c>
      <c r="E118" s="83">
        <v>0</v>
      </c>
      <c r="F118" s="83">
        <v>0</v>
      </c>
      <c r="G118" s="83">
        <v>18.4352</v>
      </c>
      <c r="H118" s="83">
        <v>0</v>
      </c>
      <c r="I118" s="83">
        <v>14.6776</v>
      </c>
      <c r="J118" s="83">
        <v>0</v>
      </c>
      <c r="K118" s="83">
        <v>0</v>
      </c>
    </row>
    <row r="119" spans="1:11" ht="12.75">
      <c r="A119" s="34">
        <v>2013</v>
      </c>
      <c r="B119" s="135">
        <v>0</v>
      </c>
      <c r="C119" s="135">
        <v>1.2571</v>
      </c>
      <c r="D119" s="135">
        <v>0.0254</v>
      </c>
      <c r="E119" s="135">
        <v>0</v>
      </c>
      <c r="F119" s="135">
        <v>0</v>
      </c>
      <c r="G119" s="135">
        <v>20.1922</v>
      </c>
      <c r="H119" s="135">
        <v>0</v>
      </c>
      <c r="I119" s="135">
        <v>16.0764</v>
      </c>
      <c r="J119" s="135">
        <v>0</v>
      </c>
      <c r="K119" s="135">
        <v>0</v>
      </c>
    </row>
    <row r="120" spans="1:11" ht="12.75">
      <c r="A120" s="34">
        <v>2014</v>
      </c>
      <c r="B120" s="135">
        <v>0</v>
      </c>
      <c r="C120" s="135">
        <v>1.3664</v>
      </c>
      <c r="D120" s="135">
        <v>0.0276</v>
      </c>
      <c r="E120" s="135">
        <v>0</v>
      </c>
      <c r="F120" s="135">
        <v>0</v>
      </c>
      <c r="G120" s="135">
        <v>21.9492</v>
      </c>
      <c r="H120" s="135">
        <v>0</v>
      </c>
      <c r="I120" s="135">
        <v>17.4753</v>
      </c>
      <c r="J120" s="135">
        <v>0</v>
      </c>
      <c r="K120" s="135">
        <v>0</v>
      </c>
    </row>
    <row r="121" spans="1:11" ht="12.75">
      <c r="A121" s="34">
        <v>2015</v>
      </c>
      <c r="B121" s="135">
        <v>0</v>
      </c>
      <c r="C121" s="135">
        <v>1.4758</v>
      </c>
      <c r="D121" s="135">
        <v>0.0298</v>
      </c>
      <c r="E121" s="135">
        <v>0</v>
      </c>
      <c r="F121" s="135">
        <v>0</v>
      </c>
      <c r="G121" s="135">
        <v>23.7061</v>
      </c>
      <c r="H121" s="135">
        <v>0</v>
      </c>
      <c r="I121" s="135">
        <v>18.8741</v>
      </c>
      <c r="J121" s="135">
        <v>0</v>
      </c>
      <c r="K121" s="135">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3:O33"/>
  <sheetViews>
    <sheetView workbookViewId="0" topLeftCell="A1">
      <selection activeCell="B32" sqref="B32"/>
    </sheetView>
  </sheetViews>
  <sheetFormatPr defaultColWidth="9.140625" defaultRowHeight="12.75"/>
  <cols>
    <col min="1" max="1" width="6.421875" style="0" customWidth="1"/>
    <col min="2" max="2" width="47.140625" style="0" customWidth="1"/>
    <col min="3" max="3" width="12.28125" style="0" customWidth="1"/>
    <col min="4" max="4" width="10.00390625" style="0" bestFit="1" customWidth="1"/>
    <col min="5" max="7" width="10.28125" style="0" bestFit="1" customWidth="1"/>
    <col min="8" max="13" width="10.421875" style="0" bestFit="1" customWidth="1"/>
    <col min="14" max="14" width="13.421875" style="0" bestFit="1" customWidth="1"/>
  </cols>
  <sheetData>
    <row r="3" spans="2:13" ht="12.75">
      <c r="B3" s="21" t="s">
        <v>52</v>
      </c>
      <c r="D3" s="6" t="s">
        <v>40</v>
      </c>
      <c r="E3" s="85" t="s">
        <v>42</v>
      </c>
      <c r="F3" s="85" t="s">
        <v>24</v>
      </c>
      <c r="G3" s="6" t="s">
        <v>43</v>
      </c>
      <c r="H3" s="85" t="s">
        <v>44</v>
      </c>
      <c r="I3" s="85" t="s">
        <v>45</v>
      </c>
      <c r="J3" s="6" t="s">
        <v>46</v>
      </c>
      <c r="K3" s="85" t="s">
        <v>47</v>
      </c>
      <c r="L3" s="85" t="s">
        <v>41</v>
      </c>
      <c r="M3" s="85" t="s">
        <v>48</v>
      </c>
    </row>
    <row r="4" spans="2:13" s="95" customFormat="1" ht="12.75">
      <c r="B4" s="35"/>
      <c r="D4" s="35"/>
      <c r="E4" s="2"/>
      <c r="F4" s="2"/>
      <c r="G4" s="35"/>
      <c r="H4" s="2"/>
      <c r="I4" s="2"/>
      <c r="J4" s="35"/>
      <c r="K4" s="2"/>
      <c r="L4" s="2"/>
      <c r="M4" s="2"/>
    </row>
    <row r="5" spans="2:14" ht="12.75">
      <c r="B5" s="89" t="s">
        <v>51</v>
      </c>
      <c r="N5" t="s">
        <v>70</v>
      </c>
    </row>
    <row r="6" spans="2:14" ht="12.75">
      <c r="B6" s="21" t="s">
        <v>49</v>
      </c>
      <c r="D6" s="27">
        <f>'Input Page'!C55</f>
        <v>48051.11</v>
      </c>
      <c r="E6" s="27">
        <f>'Input Page'!D55</f>
        <v>169997.32</v>
      </c>
      <c r="F6" s="27">
        <f>'Input Page'!E55</f>
        <v>134425</v>
      </c>
      <c r="G6" s="27">
        <f>'Input Page'!F55</f>
        <v>159737</v>
      </c>
      <c r="H6" s="27">
        <f>'Input Page'!G55</f>
        <v>61102.83</v>
      </c>
      <c r="I6" s="27">
        <f>'Input Page'!H55</f>
        <v>51427.89</v>
      </c>
      <c r="J6" s="27">
        <f>'Input Page'!I55</f>
        <v>61878.53</v>
      </c>
      <c r="K6" s="27">
        <f>'Input Page'!J55</f>
        <v>41303.88</v>
      </c>
      <c r="L6" s="27">
        <f>'Input Page'!K55</f>
        <v>146000</v>
      </c>
      <c r="M6" s="27">
        <f>'Input Page'!L55</f>
        <v>98840.45</v>
      </c>
      <c r="N6" s="88"/>
    </row>
    <row r="7" spans="2:14" ht="12.75">
      <c r="B7" s="21" t="s">
        <v>29</v>
      </c>
      <c r="D7" s="151">
        <f>'Input Page'!C56</f>
        <v>0.057</v>
      </c>
      <c r="E7" s="151">
        <f>'Input Page'!D56</f>
        <v>0.03</v>
      </c>
      <c r="F7" s="151">
        <f>'Input Page'!E56</f>
        <v>0.01</v>
      </c>
      <c r="G7" s="151">
        <f>'Input Page'!F56</f>
        <v>0.0185</v>
      </c>
      <c r="H7" s="151">
        <f>'Input Page'!G56</f>
        <v>0.05</v>
      </c>
      <c r="I7" s="151">
        <f>'Input Page'!H56</f>
        <v>0.06</v>
      </c>
      <c r="J7" s="151">
        <f>'Input Page'!I56</f>
        <v>0.045</v>
      </c>
      <c r="K7" s="151">
        <f>'Input Page'!J56</f>
        <v>0.04</v>
      </c>
      <c r="L7" s="151">
        <f>'Input Page'!K56</f>
        <v>0.03</v>
      </c>
      <c r="M7" s="151">
        <f>'Input Page'!L56</f>
        <v>0.034</v>
      </c>
      <c r="N7" s="97">
        <f>AVERAGE(D7:M7)</f>
        <v>0.03745</v>
      </c>
    </row>
    <row r="8" spans="2:14" ht="12.75">
      <c r="B8" s="21" t="s">
        <v>12</v>
      </c>
      <c r="D8" s="151">
        <f>'Input Page'!C57</f>
        <v>0.08</v>
      </c>
      <c r="E8" s="151">
        <f>'Input Page'!D57</f>
        <v>0.026</v>
      </c>
      <c r="F8" s="151">
        <f>'Input Page'!E57</f>
        <v>0.02</v>
      </c>
      <c r="G8" s="151">
        <f>'Input Page'!F57</f>
        <v>0.03</v>
      </c>
      <c r="H8" s="151">
        <f>'Input Page'!G57</f>
        <v>0.087</v>
      </c>
      <c r="I8" s="151">
        <f>'Input Page'!H57</f>
        <v>0.079</v>
      </c>
      <c r="J8" s="151">
        <f>'Input Page'!I57</f>
        <v>0.051</v>
      </c>
      <c r="K8" s="151">
        <f>'Input Page'!J57</f>
        <v>0.033</v>
      </c>
      <c r="L8" s="151">
        <f>'Input Page'!K57</f>
        <v>0.078</v>
      </c>
      <c r="M8" s="151">
        <f>'Input Page'!L57</f>
        <v>0.056</v>
      </c>
      <c r="N8" s="97">
        <f>AVERAGE(D8:M8)</f>
        <v>0.054000000000000006</v>
      </c>
    </row>
    <row r="9" spans="2:14" ht="12.75">
      <c r="B9" s="21" t="s">
        <v>105</v>
      </c>
      <c r="D9" s="151">
        <f>'Input Page'!C58</f>
        <v>0.07</v>
      </c>
      <c r="E9" s="151">
        <f>'Input Page'!D58</f>
        <v>0.06</v>
      </c>
      <c r="F9" s="151">
        <f>'Input Page'!E58</f>
        <v>0.045</v>
      </c>
      <c r="G9" s="151">
        <f>'Input Page'!F58</f>
        <v>0.045</v>
      </c>
      <c r="H9" s="151">
        <f>'Input Page'!G58</f>
        <v>0.06</v>
      </c>
      <c r="I9" s="151">
        <f>'Input Page'!H58</f>
        <v>0.06</v>
      </c>
      <c r="J9" s="151">
        <f>'Input Page'!I58</f>
        <v>0.045</v>
      </c>
      <c r="K9" s="151">
        <f>'Input Page'!J58</f>
        <v>0.05</v>
      </c>
      <c r="L9" s="151">
        <f>'Input Page'!K58</f>
        <v>0.07</v>
      </c>
      <c r="M9" s="151">
        <f>'Input Page'!L58</f>
        <v>0.055</v>
      </c>
      <c r="N9" s="97">
        <f>AVERAGE(D9:M9)</f>
        <v>0.055999999999999994</v>
      </c>
    </row>
    <row r="10" spans="2:14" ht="12.75">
      <c r="B10" s="21" t="s">
        <v>8</v>
      </c>
      <c r="D10" s="151">
        <f>'Input Page'!C59</f>
        <v>0.0677</v>
      </c>
      <c r="E10" s="151">
        <f>'Input Page'!D59</f>
        <v>0.0689</v>
      </c>
      <c r="F10" s="151">
        <f>'Input Page'!E59</f>
        <v>0.0738</v>
      </c>
      <c r="G10" s="151">
        <f>'Input Page'!F59</f>
        <v>0.0688</v>
      </c>
      <c r="H10" s="151">
        <f>'Input Page'!G59</f>
        <v>0.0677</v>
      </c>
      <c r="I10" s="151">
        <f>'Input Page'!H59</f>
        <v>0.0688</v>
      </c>
      <c r="J10" s="151">
        <f>'Input Page'!I59</f>
        <v>0.0677</v>
      </c>
      <c r="K10" s="151">
        <f>'Input Page'!J59</f>
        <v>0.0688</v>
      </c>
      <c r="L10" s="151">
        <f>'Input Page'!K59</f>
        <v>0.065</v>
      </c>
      <c r="M10" s="151">
        <f>'Input Page'!L59</f>
        <v>0.0677</v>
      </c>
      <c r="N10" s="97">
        <f>AVERAGE(D10:M10)</f>
        <v>0.06849</v>
      </c>
    </row>
    <row r="11" spans="2:14" s="2" customFormat="1" ht="12.75">
      <c r="B11" s="33" t="s">
        <v>54</v>
      </c>
      <c r="C11" s="35"/>
      <c r="D11" s="98"/>
      <c r="E11" s="98"/>
      <c r="F11" s="98"/>
      <c r="G11" s="98"/>
      <c r="H11" s="98"/>
      <c r="I11" s="98"/>
      <c r="J11" s="98"/>
      <c r="K11" s="98"/>
      <c r="L11" s="98"/>
      <c r="M11" s="98"/>
      <c r="N11" s="97"/>
    </row>
    <row r="12" spans="1:14" ht="12.75">
      <c r="A12" s="33"/>
      <c r="B12" t="s">
        <v>66</v>
      </c>
      <c r="C12" s="34">
        <v>2003</v>
      </c>
      <c r="D12" s="101">
        <f>VE!B10</f>
        <v>43.9257</v>
      </c>
      <c r="E12" s="101">
        <f>VE!C10</f>
        <v>123.74885</v>
      </c>
      <c r="F12" s="101">
        <f>VE!D10</f>
        <v>162.1022</v>
      </c>
      <c r="G12" s="101">
        <f>VE!E10</f>
        <v>169.58675</v>
      </c>
      <c r="H12" s="101">
        <f>VE!F10</f>
        <v>4.083600000000001</v>
      </c>
      <c r="I12" s="101">
        <f>VE!G10</f>
        <v>14.779499999999999</v>
      </c>
      <c r="J12" s="101">
        <f>VE!H10</f>
        <v>13.074</v>
      </c>
      <c r="K12" s="101">
        <f>VE!I10</f>
        <v>10.882750000000001</v>
      </c>
      <c r="L12" s="101">
        <f>VE!J10</f>
        <v>48.75935</v>
      </c>
      <c r="M12" s="101">
        <f>VE!K10</f>
        <v>47.1546</v>
      </c>
      <c r="N12" s="83"/>
    </row>
    <row r="13" spans="3:14" ht="12.75">
      <c r="C13" s="34">
        <v>2004</v>
      </c>
      <c r="D13" s="101">
        <f>VE!B11</f>
        <v>73.35589999999999</v>
      </c>
      <c r="E13" s="101">
        <f>VE!C11</f>
        <v>206.66060000000002</v>
      </c>
      <c r="F13" s="101">
        <f>VE!D11</f>
        <v>270.71065</v>
      </c>
      <c r="G13" s="101">
        <f>VE!E11</f>
        <v>283.2099</v>
      </c>
      <c r="H13" s="101">
        <f>VE!F11</f>
        <v>6.81965</v>
      </c>
      <c r="I13" s="101">
        <f>VE!G11</f>
        <v>24.68165</v>
      </c>
      <c r="J13" s="101">
        <f>VE!H11</f>
        <v>21.83355</v>
      </c>
      <c r="K13" s="101">
        <f>VE!I11</f>
        <v>18.17415</v>
      </c>
      <c r="L13" s="101">
        <f>VE!J11</f>
        <v>81.42815</v>
      </c>
      <c r="M13" s="101">
        <f>VE!K11</f>
        <v>78.74825</v>
      </c>
      <c r="N13" s="83"/>
    </row>
    <row r="14" spans="3:14" ht="12.75">
      <c r="C14" s="34">
        <v>2005</v>
      </c>
      <c r="D14" s="101">
        <f>VE!B12</f>
        <v>102.78604999999999</v>
      </c>
      <c r="E14" s="101">
        <f>VE!C12</f>
        <v>289.57225</v>
      </c>
      <c r="F14" s="101">
        <f>VE!D12</f>
        <v>379.319</v>
      </c>
      <c r="G14" s="101">
        <f>VE!E12</f>
        <v>396.83305000000007</v>
      </c>
      <c r="H14" s="101">
        <f>VE!F12</f>
        <v>9.5557</v>
      </c>
      <c r="I14" s="101">
        <f>VE!G12</f>
        <v>34.5839</v>
      </c>
      <c r="J14" s="101">
        <f>VE!H12</f>
        <v>30.59315</v>
      </c>
      <c r="K14" s="101">
        <f>VE!I12</f>
        <v>25.465649999999997</v>
      </c>
      <c r="L14" s="101">
        <f>VE!J12</f>
        <v>114.097</v>
      </c>
      <c r="M14" s="101">
        <f>VE!K12</f>
        <v>110.34185</v>
      </c>
      <c r="N14" s="83"/>
    </row>
    <row r="15" spans="3:14" ht="12.75">
      <c r="C15" s="34">
        <v>2006</v>
      </c>
      <c r="D15" s="101">
        <f>VE!B13</f>
        <v>132.21620000000001</v>
      </c>
      <c r="E15" s="101">
        <f>VE!C13</f>
        <v>372.4840500000001</v>
      </c>
      <c r="F15" s="101">
        <f>VE!D13</f>
        <v>487.92755000000005</v>
      </c>
      <c r="G15" s="101">
        <f>VE!E13</f>
        <v>510.45615</v>
      </c>
      <c r="H15" s="101">
        <f>VE!F13</f>
        <v>12.2917</v>
      </c>
      <c r="I15" s="101">
        <f>VE!G13</f>
        <v>44.4862</v>
      </c>
      <c r="J15" s="101">
        <f>VE!H13</f>
        <v>39.35275</v>
      </c>
      <c r="K15" s="101">
        <f>VE!I13</f>
        <v>32.75705</v>
      </c>
      <c r="L15" s="101">
        <f>VE!J13</f>
        <v>146.7658</v>
      </c>
      <c r="M15" s="101">
        <f>VE!K13</f>
        <v>141.9355</v>
      </c>
      <c r="N15" s="83"/>
    </row>
    <row r="16" spans="3:14" ht="12.75">
      <c r="C16" s="34">
        <v>2007</v>
      </c>
      <c r="D16" s="101">
        <f>VE!B14</f>
        <v>161.64645000000002</v>
      </c>
      <c r="E16" s="101">
        <f>VE!C14</f>
        <v>455.3957000000001</v>
      </c>
      <c r="F16" s="101">
        <f>VE!D14</f>
        <v>596.5359</v>
      </c>
      <c r="G16" s="101">
        <f>VE!E14</f>
        <v>624.07925</v>
      </c>
      <c r="H16" s="101">
        <f>VE!F14</f>
        <v>15.027750000000001</v>
      </c>
      <c r="I16" s="101">
        <f>VE!G14</f>
        <v>54.38835</v>
      </c>
      <c r="J16" s="101">
        <f>VE!H14</f>
        <v>48.1123</v>
      </c>
      <c r="K16" s="101">
        <f>VE!I14</f>
        <v>40.048500000000004</v>
      </c>
      <c r="L16" s="101">
        <f>VE!J14</f>
        <v>179.4346</v>
      </c>
      <c r="M16" s="101">
        <f>VE!K14</f>
        <v>173.52910000000003</v>
      </c>
      <c r="N16" s="83"/>
    </row>
    <row r="17" spans="3:14" ht="12.75">
      <c r="C17" s="34">
        <v>2008</v>
      </c>
      <c r="D17" s="101">
        <f>VE!B15</f>
        <v>191.0766</v>
      </c>
      <c r="E17" s="101">
        <f>VE!C15</f>
        <v>538.30745</v>
      </c>
      <c r="F17" s="101">
        <f>VE!D15</f>
        <v>705.1444499999999</v>
      </c>
      <c r="G17" s="101">
        <f>VE!E15</f>
        <v>737.7025</v>
      </c>
      <c r="H17" s="101">
        <f>VE!F15</f>
        <v>17.763849999999998</v>
      </c>
      <c r="I17" s="101">
        <f>VE!G15</f>
        <v>64.2907</v>
      </c>
      <c r="J17" s="101">
        <f>VE!H15</f>
        <v>56.8719</v>
      </c>
      <c r="K17" s="101">
        <f>VE!I15</f>
        <v>47.3399</v>
      </c>
      <c r="L17" s="101">
        <f>VE!J15</f>
        <v>212.1034</v>
      </c>
      <c r="M17" s="101">
        <f>VE!K15</f>
        <v>205.1227</v>
      </c>
      <c r="N17" s="83"/>
    </row>
    <row r="18" spans="3:14" ht="12.75">
      <c r="C18" s="34">
        <v>2009</v>
      </c>
      <c r="D18" s="101">
        <f>VE!B16</f>
        <v>220.50685000000001</v>
      </c>
      <c r="E18" s="101">
        <f>VE!C16</f>
        <v>621.21915</v>
      </c>
      <c r="F18" s="101">
        <f>VE!D16</f>
        <v>813.7528499999999</v>
      </c>
      <c r="G18" s="101">
        <f>VE!E16</f>
        <v>851.3256</v>
      </c>
      <c r="H18" s="101">
        <f>VE!F16</f>
        <v>20.4999</v>
      </c>
      <c r="I18" s="101">
        <f>VE!G16</f>
        <v>74.19295</v>
      </c>
      <c r="J18" s="101">
        <f>VE!H16</f>
        <v>65.63145</v>
      </c>
      <c r="K18" s="101">
        <f>VE!I16</f>
        <v>54.63135</v>
      </c>
      <c r="L18" s="101">
        <f>VE!J16</f>
        <v>244.7722</v>
      </c>
      <c r="M18" s="101">
        <f>VE!K16</f>
        <v>236.7163</v>
      </c>
      <c r="N18" s="83"/>
    </row>
    <row r="19" spans="3:14" ht="12.75">
      <c r="C19" s="34">
        <v>2010</v>
      </c>
      <c r="D19" s="101">
        <f>VE!B17</f>
        <v>249.937</v>
      </c>
      <c r="E19" s="101">
        <f>VE!C17</f>
        <v>704.13085</v>
      </c>
      <c r="F19" s="101">
        <f>VE!D17</f>
        <v>922.36125</v>
      </c>
      <c r="G19" s="101">
        <f>VE!E17</f>
        <v>964.9487000000001</v>
      </c>
      <c r="H19" s="101">
        <f>VE!F17</f>
        <v>23.235950000000003</v>
      </c>
      <c r="I19" s="101">
        <f>VE!G17</f>
        <v>84.0951</v>
      </c>
      <c r="J19" s="101">
        <f>VE!H17</f>
        <v>74.39105</v>
      </c>
      <c r="K19" s="101">
        <f>VE!I17</f>
        <v>61.92275</v>
      </c>
      <c r="L19" s="101">
        <f>VE!J17</f>
        <v>277.441</v>
      </c>
      <c r="M19" s="101">
        <f>VE!K17</f>
        <v>268.3099</v>
      </c>
      <c r="N19" s="83"/>
    </row>
    <row r="20" spans="3:14" ht="12.75">
      <c r="C20" s="34">
        <v>2011</v>
      </c>
      <c r="D20" s="101">
        <f>VE!B18</f>
        <v>279.3672</v>
      </c>
      <c r="E20" s="101">
        <f>VE!C18</f>
        <v>787.0425499999999</v>
      </c>
      <c r="F20" s="101">
        <f>VE!D18</f>
        <v>1030.9697999999999</v>
      </c>
      <c r="G20" s="101">
        <f>VE!E18</f>
        <v>1078.57185</v>
      </c>
      <c r="H20" s="101">
        <f>VE!F18</f>
        <v>25.97195</v>
      </c>
      <c r="I20" s="101">
        <f>VE!G18</f>
        <v>93.9974</v>
      </c>
      <c r="J20" s="101">
        <f>VE!H18</f>
        <v>83.1506</v>
      </c>
      <c r="K20" s="101">
        <f>VE!I18</f>
        <v>69.2142</v>
      </c>
      <c r="L20" s="101">
        <f>VE!J18</f>
        <v>310.1098</v>
      </c>
      <c r="M20" s="101">
        <f>VE!K18</f>
        <v>299.90355</v>
      </c>
      <c r="N20" s="83"/>
    </row>
    <row r="21" spans="3:14" ht="12.75">
      <c r="C21" s="34">
        <v>2012</v>
      </c>
      <c r="D21" s="101">
        <f>VE!B19</f>
        <v>308.7974</v>
      </c>
      <c r="E21" s="101">
        <f>VE!C19</f>
        <v>869.9543</v>
      </c>
      <c r="F21" s="101">
        <f>VE!D19</f>
        <v>1139.5782</v>
      </c>
      <c r="G21" s="101">
        <f>VE!E19</f>
        <v>1192.195</v>
      </c>
      <c r="H21" s="101">
        <f>VE!F19</f>
        <v>28.707949999999997</v>
      </c>
      <c r="I21" s="101">
        <f>VE!G19</f>
        <v>103.89959999999999</v>
      </c>
      <c r="J21" s="101">
        <f>VE!H19</f>
        <v>91.9102</v>
      </c>
      <c r="K21" s="101">
        <f>VE!I19</f>
        <v>76.5057</v>
      </c>
      <c r="L21" s="101">
        <f>VE!J19</f>
        <v>342.77855</v>
      </c>
      <c r="M21" s="101">
        <f>VE!K19</f>
        <v>331.4971</v>
      </c>
      <c r="N21" s="83"/>
    </row>
    <row r="22" spans="3:14" ht="12.75">
      <c r="C22" s="34">
        <v>2013</v>
      </c>
      <c r="D22" s="101">
        <f>VE!B20</f>
        <v>338.22755</v>
      </c>
      <c r="E22" s="101">
        <f>VE!C20</f>
        <v>952.86605</v>
      </c>
      <c r="F22" s="101">
        <f>VE!D20</f>
        <v>1248.1867000000002</v>
      </c>
      <c r="G22" s="101">
        <f>VE!E20</f>
        <v>1305.81815</v>
      </c>
      <c r="H22" s="101">
        <f>VE!F20</f>
        <v>31.444000000000003</v>
      </c>
      <c r="I22" s="101">
        <f>VE!G20</f>
        <v>113.80185</v>
      </c>
      <c r="J22" s="101">
        <f>VE!H20</f>
        <v>100.66975</v>
      </c>
      <c r="K22" s="101">
        <f>VE!I20</f>
        <v>83.79705</v>
      </c>
      <c r="L22" s="101">
        <f>VE!J20</f>
        <v>375.44735000000003</v>
      </c>
      <c r="M22" s="101">
        <f>VE!K20</f>
        <v>363.0908</v>
      </c>
      <c r="N22" s="83"/>
    </row>
    <row r="23" spans="3:14" ht="12.75">
      <c r="C23" s="34">
        <v>2014</v>
      </c>
      <c r="D23" s="101">
        <f>VE!B21</f>
        <v>367.65774999999996</v>
      </c>
      <c r="E23" s="101">
        <f>VE!C21</f>
        <v>1035.7776499999998</v>
      </c>
      <c r="F23" s="101">
        <f>VE!D21</f>
        <v>1356.7952</v>
      </c>
      <c r="G23" s="101">
        <f>VE!E21</f>
        <v>1419.4413</v>
      </c>
      <c r="H23" s="101">
        <f>VE!F21</f>
        <v>34.180049999999994</v>
      </c>
      <c r="I23" s="101">
        <f>VE!G21</f>
        <v>123.7041</v>
      </c>
      <c r="J23" s="101">
        <f>VE!H21</f>
        <v>109.42935</v>
      </c>
      <c r="K23" s="101">
        <f>VE!I21</f>
        <v>91.08855</v>
      </c>
      <c r="L23" s="101">
        <f>VE!J21</f>
        <v>408.11615</v>
      </c>
      <c r="M23" s="101">
        <f>VE!K21</f>
        <v>394.6844</v>
      </c>
      <c r="N23" s="83"/>
    </row>
    <row r="24" spans="3:14" ht="12.75">
      <c r="C24" s="34">
        <v>2015</v>
      </c>
      <c r="D24" s="101">
        <f>VE!B22</f>
        <v>397.08805000000007</v>
      </c>
      <c r="E24" s="101">
        <f>VE!C22</f>
        <v>1118.6894</v>
      </c>
      <c r="F24" s="101">
        <f>VE!D22</f>
        <v>1465.40355</v>
      </c>
      <c r="G24" s="101">
        <f>VE!E22</f>
        <v>1533.06435</v>
      </c>
      <c r="H24" s="101">
        <f>VE!F22</f>
        <v>36.91605</v>
      </c>
      <c r="I24" s="101">
        <f>VE!G22</f>
        <v>133.6063</v>
      </c>
      <c r="J24" s="101">
        <f>VE!H22</f>
        <v>118.18895</v>
      </c>
      <c r="K24" s="101">
        <f>VE!I22</f>
        <v>98.37995</v>
      </c>
      <c r="L24" s="101">
        <f>VE!J22</f>
        <v>440.78495</v>
      </c>
      <c r="M24" s="101">
        <f>VE!K22</f>
        <v>426.27795</v>
      </c>
      <c r="N24" s="83"/>
    </row>
    <row r="25" spans="3:13" s="95" customFormat="1" ht="12.75">
      <c r="C25" s="2"/>
      <c r="D25" s="87"/>
      <c r="E25" s="87"/>
      <c r="F25" s="87"/>
      <c r="G25" s="87"/>
      <c r="H25" s="87"/>
      <c r="I25" s="87"/>
      <c r="J25" s="87"/>
      <c r="K25" s="87"/>
      <c r="L25" s="87"/>
      <c r="M25" s="87"/>
    </row>
    <row r="26" spans="2:14" ht="12.75">
      <c r="B26" s="89" t="s">
        <v>53</v>
      </c>
      <c r="C26" s="2"/>
      <c r="D26" s="87"/>
      <c r="E26" s="87"/>
      <c r="F26" s="87"/>
      <c r="G26" s="87"/>
      <c r="H26" s="87"/>
      <c r="I26" s="87"/>
      <c r="J26" s="87"/>
      <c r="K26" s="87"/>
      <c r="L26" s="87"/>
      <c r="M26" s="87"/>
      <c r="N26" s="95"/>
    </row>
    <row r="27" spans="2:14" ht="12.75">
      <c r="B27" t="s">
        <v>56</v>
      </c>
      <c r="D27" s="127">
        <v>55.55555555555556</v>
      </c>
      <c r="E27" s="127">
        <v>72.22222222222223</v>
      </c>
      <c r="F27" s="127">
        <v>63.888888888888886</v>
      </c>
      <c r="G27" s="127">
        <v>63.888888888888886</v>
      </c>
      <c r="H27" s="127">
        <v>66.66666666666667</v>
      </c>
      <c r="I27" s="127">
        <v>72</v>
      </c>
      <c r="J27" s="127">
        <v>52.77777777777778</v>
      </c>
      <c r="K27" s="127">
        <v>72.22222222222223</v>
      </c>
      <c r="L27" s="127">
        <v>91.66666666666667</v>
      </c>
      <c r="M27" s="127">
        <v>61.111111111111114</v>
      </c>
      <c r="N27" s="95"/>
    </row>
    <row r="28" spans="2:14" ht="12.75">
      <c r="B28" t="s">
        <v>55</v>
      </c>
      <c r="C28" s="152" t="str">
        <f>'Input Page'!E92</f>
        <v>20%</v>
      </c>
      <c r="D28" s="128"/>
      <c r="E28" s="128"/>
      <c r="F28" s="128"/>
      <c r="G28" s="128"/>
      <c r="H28" s="128"/>
      <c r="I28" s="128"/>
      <c r="J28" s="128"/>
      <c r="K28" s="128"/>
      <c r="L28" s="128"/>
      <c r="M28" s="128"/>
      <c r="N28" s="95"/>
    </row>
    <row r="29" spans="2:14" ht="12.75">
      <c r="B29" t="s">
        <v>57</v>
      </c>
      <c r="D29" s="129">
        <f aca="true" t="shared" si="0" ref="D29:J29">((D27-$J$27)/($L27-$J$27))*$C$28</f>
        <v>0.014285714285714289</v>
      </c>
      <c r="E29" s="129">
        <f t="shared" si="0"/>
        <v>0.10000000000000003</v>
      </c>
      <c r="F29" s="129">
        <f t="shared" si="0"/>
        <v>0.05714285714285712</v>
      </c>
      <c r="G29" s="129">
        <f t="shared" si="0"/>
        <v>0.05714285714285712</v>
      </c>
      <c r="H29" s="129">
        <f t="shared" si="0"/>
        <v>0.07142857142857144</v>
      </c>
      <c r="I29" s="129">
        <f t="shared" si="0"/>
        <v>0.09885714285714285</v>
      </c>
      <c r="J29" s="129">
        <f t="shared" si="0"/>
        <v>0</v>
      </c>
      <c r="K29" s="129">
        <f>((K27-$J$27)/($L27-$J$27))*$C$28</f>
        <v>0.10000000000000003</v>
      </c>
      <c r="L29" s="129">
        <f>((L27-$J$27)/($L27-$J$27))*$C$28</f>
        <v>0.2</v>
      </c>
      <c r="M29" s="129">
        <f>((M27-$J$27)/($L27-$J$27))*$C$28</f>
        <v>0.04285714285714287</v>
      </c>
      <c r="N29" s="95"/>
    </row>
    <row r="30" spans="2:14" ht="12.75">
      <c r="B30" s="86" t="s">
        <v>104</v>
      </c>
      <c r="D30" s="120">
        <f aca="true" t="shared" si="1" ref="D30:M30">D9*(1+D29)</f>
        <v>0.07100000000000001</v>
      </c>
      <c r="E30" s="120">
        <f t="shared" si="1"/>
        <v>0.066</v>
      </c>
      <c r="F30" s="120">
        <f t="shared" si="1"/>
        <v>0.04757142857142857</v>
      </c>
      <c r="G30" s="120">
        <f t="shared" si="1"/>
        <v>0.04757142857142857</v>
      </c>
      <c r="H30" s="120">
        <f t="shared" si="1"/>
        <v>0.06428571428571428</v>
      </c>
      <c r="I30" s="120">
        <f t="shared" si="1"/>
        <v>0.06593142857142856</v>
      </c>
      <c r="J30" s="120">
        <f t="shared" si="1"/>
        <v>0.045</v>
      </c>
      <c r="K30" s="120">
        <f t="shared" si="1"/>
        <v>0.05500000000000001</v>
      </c>
      <c r="L30" s="120">
        <f t="shared" si="1"/>
        <v>0.084</v>
      </c>
      <c r="M30" s="120">
        <f t="shared" si="1"/>
        <v>0.057357142857142863</v>
      </c>
      <c r="N30" s="95"/>
    </row>
    <row r="31" spans="4:15" ht="12.75">
      <c r="D31" s="96"/>
      <c r="E31" s="96"/>
      <c r="F31" s="96"/>
      <c r="G31" s="96"/>
      <c r="H31" s="96"/>
      <c r="I31" s="96"/>
      <c r="J31" s="96"/>
      <c r="K31" s="96"/>
      <c r="L31" s="96"/>
      <c r="M31" s="96"/>
      <c r="N31" s="2"/>
      <c r="O31" s="34"/>
    </row>
    <row r="32" spans="1:15" ht="12.75">
      <c r="A32" s="89"/>
      <c r="B32" s="89"/>
      <c r="N32" s="100"/>
      <c r="O32" s="34"/>
    </row>
    <row r="33" spans="14:15" ht="12.75">
      <c r="N33" s="34"/>
      <c r="O33" s="34"/>
    </row>
    <row r="34" s="2" customFormat="1" ht="12.75"/>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2"/>
  <dimension ref="B1:AD104"/>
  <sheetViews>
    <sheetView zoomScale="75" zoomScaleNormal="75" workbookViewId="0" topLeftCell="A64">
      <selection activeCell="D89" sqref="D89"/>
    </sheetView>
  </sheetViews>
  <sheetFormatPr defaultColWidth="9.140625" defaultRowHeight="12.75"/>
  <cols>
    <col min="1" max="1" width="6.7109375" style="0" customWidth="1"/>
    <col min="2" max="2" width="13.57421875" style="0" customWidth="1"/>
    <col min="3" max="3" width="25.7109375" style="0" customWidth="1"/>
    <col min="4" max="4" width="18.7109375" style="0" customWidth="1"/>
    <col min="5" max="5" width="29.140625" style="0" customWidth="1"/>
    <col min="6" max="14" width="11.28125" style="0" customWidth="1"/>
    <col min="15" max="15" width="11.28125" style="95" customWidth="1"/>
    <col min="16" max="19" width="11.28125" style="0" customWidth="1"/>
    <col min="20" max="20" width="9.421875" style="0" bestFit="1" customWidth="1"/>
    <col min="21" max="21" width="9.28125" style="0" bestFit="1" customWidth="1"/>
    <col min="26" max="26" width="11.28125" style="0" bestFit="1" customWidth="1"/>
  </cols>
  <sheetData>
    <row r="1" spans="2:28" ht="12.75">
      <c r="B1" s="3"/>
      <c r="C1" s="3"/>
      <c r="D1" s="3"/>
      <c r="E1" s="3"/>
      <c r="F1" s="3"/>
      <c r="G1" s="3"/>
      <c r="H1" s="36"/>
      <c r="I1" s="35"/>
      <c r="J1" s="37"/>
      <c r="K1" s="3"/>
      <c r="L1" s="3"/>
      <c r="M1" s="3"/>
      <c r="N1" s="3"/>
      <c r="O1" s="116"/>
      <c r="P1" s="3"/>
      <c r="Q1" s="3"/>
      <c r="R1" s="3"/>
      <c r="S1" s="3"/>
      <c r="T1" s="3"/>
      <c r="U1" s="3"/>
      <c r="V1" s="3"/>
      <c r="W1" s="3"/>
      <c r="X1" s="3"/>
      <c r="Y1" s="3"/>
      <c r="Z1" s="3"/>
      <c r="AA1" s="3"/>
      <c r="AB1" s="3"/>
    </row>
    <row r="2" spans="2:28" ht="12.75">
      <c r="B2" s="80" t="s">
        <v>38</v>
      </c>
      <c r="C2" s="80"/>
      <c r="D2" s="80"/>
      <c r="E2" s="80"/>
      <c r="F2" s="3"/>
      <c r="G2" s="3"/>
      <c r="H2" s="35"/>
      <c r="I2" s="35"/>
      <c r="J2" s="37"/>
      <c r="K2" s="3"/>
      <c r="L2" s="3"/>
      <c r="M2" s="3"/>
      <c r="N2" s="3"/>
      <c r="O2" s="116"/>
      <c r="P2" s="3"/>
      <c r="Q2" s="3"/>
      <c r="R2" s="3"/>
      <c r="S2" s="3"/>
      <c r="T2" s="3"/>
      <c r="U2" s="3"/>
      <c r="V2" s="3"/>
      <c r="W2" s="3"/>
      <c r="X2" s="3"/>
      <c r="Y2" s="3"/>
      <c r="Z2" s="3"/>
      <c r="AA2" s="3"/>
      <c r="AB2" s="3"/>
    </row>
    <row r="3" spans="2:28" ht="12.75">
      <c r="B3" s="81" t="s">
        <v>39</v>
      </c>
      <c r="C3" s="81"/>
      <c r="D3" s="81"/>
      <c r="E3" s="81"/>
      <c r="F3" s="3"/>
      <c r="G3" s="3"/>
      <c r="H3" s="35"/>
      <c r="I3" s="35"/>
      <c r="J3" s="37"/>
      <c r="K3" s="3"/>
      <c r="L3" s="3"/>
      <c r="M3" s="3"/>
      <c r="N3" s="3"/>
      <c r="O3" s="116"/>
      <c r="P3" s="3"/>
      <c r="Q3" s="3"/>
      <c r="R3" s="3"/>
      <c r="S3" s="3"/>
      <c r="T3" s="3"/>
      <c r="U3" s="3"/>
      <c r="V3" s="3"/>
      <c r="W3" s="3"/>
      <c r="X3" s="3"/>
      <c r="Y3" s="3"/>
      <c r="Z3" s="3"/>
      <c r="AA3" s="3"/>
      <c r="AB3" s="3"/>
    </row>
    <row r="4" spans="2:28" ht="12.75">
      <c r="B4" s="112" t="s">
        <v>37</v>
      </c>
      <c r="C4" s="112"/>
      <c r="D4" s="112"/>
      <c r="E4" s="112"/>
      <c r="F4" s="3"/>
      <c r="G4" s="3"/>
      <c r="H4" s="35"/>
      <c r="I4" s="38"/>
      <c r="J4" s="37"/>
      <c r="K4" s="3"/>
      <c r="L4" s="3"/>
      <c r="M4" s="3"/>
      <c r="N4" s="3"/>
      <c r="O4" s="116"/>
      <c r="P4" s="3"/>
      <c r="Q4" s="3"/>
      <c r="R4" s="3"/>
      <c r="S4" s="3"/>
      <c r="T4" s="3"/>
      <c r="U4" s="3"/>
      <c r="V4" s="3"/>
      <c r="W4" s="3"/>
      <c r="X4" s="3"/>
      <c r="Y4" s="3"/>
      <c r="Z4" s="3"/>
      <c r="AA4" s="3"/>
      <c r="AB4" s="3"/>
    </row>
    <row r="5" spans="2:28" ht="12.75">
      <c r="B5" s="82" t="s">
        <v>50</v>
      </c>
      <c r="C5" s="82"/>
      <c r="D5" s="82"/>
      <c r="E5" s="82"/>
      <c r="F5" s="3"/>
      <c r="G5" s="3"/>
      <c r="H5" s="35"/>
      <c r="I5" s="38"/>
      <c r="J5" s="37"/>
      <c r="K5" s="3"/>
      <c r="L5" s="3"/>
      <c r="M5" s="3"/>
      <c r="N5" s="3"/>
      <c r="O5" s="116"/>
      <c r="P5" s="3"/>
      <c r="Q5" s="3"/>
      <c r="R5" s="3"/>
      <c r="S5" s="3"/>
      <c r="T5" s="3"/>
      <c r="U5" s="3"/>
      <c r="V5" s="3"/>
      <c r="W5" s="3"/>
      <c r="X5" s="3"/>
      <c r="Y5" s="3"/>
      <c r="Z5" s="3"/>
      <c r="AA5" s="3"/>
      <c r="AB5" s="3"/>
    </row>
    <row r="6" spans="2:28" ht="18.75" thickBot="1">
      <c r="B6" s="47" t="s">
        <v>28</v>
      </c>
      <c r="C6" s="3"/>
      <c r="D6" s="3"/>
      <c r="E6" s="3"/>
      <c r="F6" s="3"/>
      <c r="G6" s="3"/>
      <c r="H6" s="35"/>
      <c r="I6" s="38"/>
      <c r="J6" s="37"/>
      <c r="K6" s="3"/>
      <c r="L6" s="3"/>
      <c r="M6" s="3"/>
      <c r="N6" s="3"/>
      <c r="O6" s="116"/>
      <c r="P6" s="3"/>
      <c r="Q6" s="3"/>
      <c r="R6" s="3"/>
      <c r="S6" s="3"/>
      <c r="T6" s="3"/>
      <c r="U6" s="3"/>
      <c r="V6" s="3"/>
      <c r="W6" s="3"/>
      <c r="X6" s="3"/>
      <c r="Y6" s="3"/>
      <c r="Z6" s="3"/>
      <c r="AA6" s="3"/>
      <c r="AB6" s="3"/>
    </row>
    <row r="7" spans="2:28" ht="12.75">
      <c r="B7" s="48"/>
      <c r="C7" s="49"/>
      <c r="D7" s="49"/>
      <c r="E7" s="49"/>
      <c r="F7" s="49"/>
      <c r="G7" s="49"/>
      <c r="H7" s="50"/>
      <c r="I7" s="51"/>
      <c r="J7" s="52"/>
      <c r="K7" s="49"/>
      <c r="L7" s="53"/>
      <c r="M7" s="3"/>
      <c r="N7" s="3"/>
      <c r="O7" s="116"/>
      <c r="P7" s="3"/>
      <c r="Q7" s="3"/>
      <c r="R7" s="3"/>
      <c r="S7" s="3"/>
      <c r="T7" s="3"/>
      <c r="U7" s="3"/>
      <c r="V7" s="3"/>
      <c r="W7" s="3"/>
      <c r="X7" s="3"/>
      <c r="Y7" s="3"/>
      <c r="Z7" s="3"/>
      <c r="AA7" s="3"/>
      <c r="AB7" s="3"/>
    </row>
    <row r="8" spans="2:30" ht="12.75">
      <c r="B8" s="54" t="s">
        <v>9</v>
      </c>
      <c r="C8" s="21"/>
      <c r="E8" s="33" t="s">
        <v>13</v>
      </c>
      <c r="F8" s="21"/>
      <c r="G8" s="21"/>
      <c r="H8" s="21"/>
      <c r="I8" s="21"/>
      <c r="J8" s="35"/>
      <c r="K8" s="38"/>
      <c r="L8" s="58"/>
      <c r="M8" s="4"/>
      <c r="N8" s="4"/>
      <c r="O8" s="7"/>
      <c r="P8" s="4"/>
      <c r="Q8" s="4"/>
      <c r="R8" s="4"/>
      <c r="S8" s="4"/>
      <c r="T8" s="4"/>
      <c r="U8" s="4"/>
      <c r="V8" s="4"/>
      <c r="W8" s="4"/>
      <c r="X8" s="4"/>
      <c r="Y8" s="4"/>
      <c r="Z8" s="4"/>
      <c r="AA8" s="4"/>
      <c r="AB8" s="4"/>
      <c r="AC8" s="4"/>
      <c r="AD8" s="4"/>
    </row>
    <row r="9" spans="2:30" ht="12.75">
      <c r="B9" s="55"/>
      <c r="C9" s="21"/>
      <c r="D9" s="34"/>
      <c r="E9" s="21"/>
      <c r="F9" s="92"/>
      <c r="G9" s="21"/>
      <c r="H9" s="21"/>
      <c r="I9" s="21"/>
      <c r="J9" s="35"/>
      <c r="K9" s="39"/>
      <c r="L9" s="58"/>
      <c r="M9" s="4"/>
      <c r="N9" s="4"/>
      <c r="O9" s="7"/>
      <c r="P9" s="4"/>
      <c r="Q9" s="4"/>
      <c r="R9" s="4"/>
      <c r="S9" s="4"/>
      <c r="T9" s="4"/>
      <c r="U9" s="4"/>
      <c r="V9" s="4"/>
      <c r="W9" s="4"/>
      <c r="X9" s="4"/>
      <c r="Y9" s="4"/>
      <c r="Z9" s="4"/>
      <c r="AA9" s="4"/>
      <c r="AB9" s="4"/>
      <c r="AC9" s="4"/>
      <c r="AD9" s="4"/>
    </row>
    <row r="10" spans="2:30" ht="12.75">
      <c r="B10" s="55"/>
      <c r="C10" s="21"/>
      <c r="E10" s="21" t="s">
        <v>23</v>
      </c>
      <c r="G10" s="6" t="s">
        <v>48</v>
      </c>
      <c r="H10" s="21"/>
      <c r="I10" s="35"/>
      <c r="J10" s="35"/>
      <c r="K10" s="39"/>
      <c r="L10" s="58"/>
      <c r="M10" s="4"/>
      <c r="N10" s="4"/>
      <c r="O10" s="7"/>
      <c r="P10" s="4"/>
      <c r="Q10" s="4"/>
      <c r="R10" s="4"/>
      <c r="S10" s="4"/>
      <c r="T10" s="4"/>
      <c r="U10" s="4"/>
      <c r="V10" s="4"/>
      <c r="W10" s="4"/>
      <c r="X10" s="4"/>
      <c r="Y10" s="4"/>
      <c r="Z10" s="4"/>
      <c r="AA10" s="4"/>
      <c r="AB10" s="4"/>
      <c r="AC10" s="4"/>
      <c r="AD10" s="4"/>
    </row>
    <row r="11" spans="2:30" ht="12.75">
      <c r="B11" s="55" t="s">
        <v>5</v>
      </c>
      <c r="C11" s="5">
        <f ca="1">TODAY()</f>
        <v>37922</v>
      </c>
      <c r="H11" s="21"/>
      <c r="I11" s="2"/>
      <c r="J11" s="35"/>
      <c r="K11" s="39"/>
      <c r="L11" s="58"/>
      <c r="M11" s="4"/>
      <c r="N11" s="4"/>
      <c r="O11" s="7"/>
      <c r="P11" s="4"/>
      <c r="Q11" s="4"/>
      <c r="R11" s="4"/>
      <c r="S11" s="4"/>
      <c r="T11" s="4"/>
      <c r="U11" s="4"/>
      <c r="V11" s="4"/>
      <c r="W11" s="4"/>
      <c r="X11" s="4"/>
      <c r="Y11" s="4"/>
      <c r="Z11" s="4"/>
      <c r="AA11" s="4"/>
      <c r="AB11" s="4"/>
      <c r="AC11" s="4"/>
      <c r="AD11" s="4"/>
    </row>
    <row r="12" spans="2:30" ht="12.75">
      <c r="B12" s="55" t="s">
        <v>6</v>
      </c>
      <c r="C12" s="56">
        <v>37986</v>
      </c>
      <c r="H12" s="21"/>
      <c r="I12" s="2"/>
      <c r="J12" s="35"/>
      <c r="K12" s="39"/>
      <c r="L12" s="58"/>
      <c r="M12" s="4"/>
      <c r="N12" s="4"/>
      <c r="O12" s="7"/>
      <c r="P12" s="4"/>
      <c r="Q12" s="4"/>
      <c r="R12" s="4"/>
      <c r="S12" s="4"/>
      <c r="T12" s="4"/>
      <c r="U12" s="4"/>
      <c r="V12" s="4"/>
      <c r="W12" s="4"/>
      <c r="X12" s="4"/>
      <c r="Y12" s="4"/>
      <c r="Z12" s="4"/>
      <c r="AA12" s="4"/>
      <c r="AB12" s="4"/>
      <c r="AC12" s="4"/>
      <c r="AD12" s="4"/>
    </row>
    <row r="13" spans="2:30" ht="12.75">
      <c r="B13" s="55" t="s">
        <v>7</v>
      </c>
      <c r="C13" s="57">
        <f>C12-C11</f>
        <v>64</v>
      </c>
      <c r="E13" s="21" t="s">
        <v>10</v>
      </c>
      <c r="G13" s="27">
        <v>98840.45</v>
      </c>
      <c r="H13" s="35"/>
      <c r="I13" s="123"/>
      <c r="J13" s="2"/>
      <c r="K13" s="2"/>
      <c r="L13" s="58"/>
      <c r="M13" s="7"/>
      <c r="N13" s="7"/>
      <c r="O13" s="7"/>
      <c r="P13" s="7"/>
      <c r="Q13" s="7"/>
      <c r="R13" s="7"/>
      <c r="S13" s="7"/>
      <c r="T13" s="7"/>
      <c r="U13" s="7"/>
      <c r="V13" s="7"/>
      <c r="W13" s="7"/>
      <c r="X13" s="7"/>
      <c r="Y13" s="7"/>
      <c r="Z13" s="7"/>
      <c r="AA13" s="7"/>
      <c r="AB13" s="4"/>
      <c r="AC13" s="4"/>
      <c r="AD13" s="4"/>
    </row>
    <row r="14" spans="2:30" ht="12.75">
      <c r="B14" s="55"/>
      <c r="C14" s="21"/>
      <c r="E14" s="21" t="s">
        <v>29</v>
      </c>
      <c r="G14" s="8">
        <v>0.034</v>
      </c>
      <c r="H14" s="35"/>
      <c r="I14" s="39"/>
      <c r="J14" s="2"/>
      <c r="K14" s="34"/>
      <c r="L14" s="58"/>
      <c r="M14" s="7"/>
      <c r="N14" s="7"/>
      <c r="O14" s="7"/>
      <c r="P14" s="7"/>
      <c r="Q14" s="7"/>
      <c r="R14" s="7"/>
      <c r="S14" s="7"/>
      <c r="T14" s="7"/>
      <c r="U14" s="7"/>
      <c r="V14" s="7"/>
      <c r="W14" s="7"/>
      <c r="X14" s="7"/>
      <c r="Y14" s="7"/>
      <c r="Z14" s="7"/>
      <c r="AA14" s="7"/>
      <c r="AB14" s="4"/>
      <c r="AC14" s="4"/>
      <c r="AD14" s="4"/>
    </row>
    <row r="15" spans="2:30" ht="12.75">
      <c r="B15" s="59"/>
      <c r="C15" s="34"/>
      <c r="E15" s="21" t="s">
        <v>12</v>
      </c>
      <c r="G15" s="8">
        <v>0.056</v>
      </c>
      <c r="H15" s="35"/>
      <c r="I15" s="39"/>
      <c r="J15" s="2"/>
      <c r="K15" s="34"/>
      <c r="L15" s="58"/>
      <c r="M15" s="7"/>
      <c r="N15" s="7"/>
      <c r="O15" s="7"/>
      <c r="P15" s="7"/>
      <c r="Q15" s="7"/>
      <c r="R15" s="7"/>
      <c r="S15" s="7"/>
      <c r="T15" s="7"/>
      <c r="U15" s="7"/>
      <c r="V15" s="7"/>
      <c r="W15" s="7"/>
      <c r="X15" s="7"/>
      <c r="Y15" s="7"/>
      <c r="Z15" s="7"/>
      <c r="AA15" s="7"/>
      <c r="AB15" s="4"/>
      <c r="AC15" s="4"/>
      <c r="AD15" s="4"/>
    </row>
    <row r="16" spans="2:30" ht="12.75">
      <c r="B16" s="59"/>
      <c r="C16" s="34"/>
      <c r="E16" s="21" t="s">
        <v>105</v>
      </c>
      <c r="G16" s="8">
        <v>0.055</v>
      </c>
      <c r="H16" s="35"/>
      <c r="I16" s="39"/>
      <c r="J16" s="2"/>
      <c r="K16" s="34"/>
      <c r="L16" s="58"/>
      <c r="M16" s="7"/>
      <c r="N16" s="7"/>
      <c r="O16" s="7"/>
      <c r="P16" s="7"/>
      <c r="Q16" s="7"/>
      <c r="R16" s="7"/>
      <c r="S16" s="7"/>
      <c r="T16" s="7"/>
      <c r="U16" s="7"/>
      <c r="V16" s="7"/>
      <c r="W16" s="7"/>
      <c r="X16" s="7"/>
      <c r="Y16" s="7"/>
      <c r="Z16" s="7"/>
      <c r="AA16" s="7"/>
      <c r="AB16" s="4"/>
      <c r="AC16" s="4"/>
      <c r="AD16" s="4"/>
    </row>
    <row r="17" spans="2:30" ht="12.75">
      <c r="B17" s="59"/>
      <c r="C17" s="34"/>
      <c r="E17" s="21" t="s">
        <v>8</v>
      </c>
      <c r="G17" s="8">
        <v>0.0677</v>
      </c>
      <c r="H17" s="35"/>
      <c r="I17" s="39"/>
      <c r="J17" s="2"/>
      <c r="K17" s="34"/>
      <c r="L17" s="58"/>
      <c r="M17" s="7"/>
      <c r="N17" s="7"/>
      <c r="O17" s="7"/>
      <c r="P17" s="7"/>
      <c r="Q17" s="7"/>
      <c r="R17" s="7"/>
      <c r="S17" s="7"/>
      <c r="T17" s="7"/>
      <c r="U17" s="7"/>
      <c r="V17" s="7"/>
      <c r="W17" s="7"/>
      <c r="X17" s="7"/>
      <c r="Y17" s="7"/>
      <c r="Z17" s="7"/>
      <c r="AA17" s="7"/>
      <c r="AB17" s="4"/>
      <c r="AC17" s="4"/>
      <c r="AD17" s="4"/>
    </row>
    <row r="18" spans="2:30" ht="12.75">
      <c r="B18" s="59"/>
      <c r="C18" s="34"/>
      <c r="E18" s="33" t="s">
        <v>54</v>
      </c>
      <c r="F18" s="35"/>
      <c r="G18" s="106"/>
      <c r="H18" s="35"/>
      <c r="I18" s="39"/>
      <c r="J18" s="2"/>
      <c r="K18" s="34"/>
      <c r="L18" s="58"/>
      <c r="M18" s="7"/>
      <c r="N18" s="7"/>
      <c r="O18" s="7"/>
      <c r="P18" s="7"/>
      <c r="Q18" s="7"/>
      <c r="R18" s="7"/>
      <c r="S18" s="7"/>
      <c r="T18" s="7"/>
      <c r="U18" s="7"/>
      <c r="V18" s="7"/>
      <c r="W18" s="7"/>
      <c r="X18" s="7"/>
      <c r="Y18" s="7"/>
      <c r="Z18" s="7"/>
      <c r="AA18" s="7"/>
      <c r="AB18" s="4"/>
      <c r="AC18" s="4"/>
      <c r="AD18" s="4"/>
    </row>
    <row r="19" spans="2:30" ht="12.75">
      <c r="B19" s="59"/>
      <c r="C19" s="34"/>
      <c r="D19" s="33"/>
      <c r="E19" t="s">
        <v>66</v>
      </c>
      <c r="F19" s="34">
        <v>2003</v>
      </c>
      <c r="G19" s="107">
        <v>89.4788</v>
      </c>
      <c r="H19" s="35"/>
      <c r="I19" s="124"/>
      <c r="J19" s="2"/>
      <c r="K19" s="34"/>
      <c r="L19" s="58"/>
      <c r="M19" s="7"/>
      <c r="N19" s="7"/>
      <c r="O19" s="7"/>
      <c r="P19" s="7"/>
      <c r="Q19" s="7"/>
      <c r="R19" s="7"/>
      <c r="S19" s="7"/>
      <c r="T19" s="7"/>
      <c r="U19" s="7"/>
      <c r="V19" s="7"/>
      <c r="W19" s="7"/>
      <c r="X19" s="7"/>
      <c r="Y19" s="7"/>
      <c r="Z19" s="7"/>
      <c r="AA19" s="7"/>
      <c r="AB19" s="4"/>
      <c r="AC19" s="4"/>
      <c r="AD19" s="4"/>
    </row>
    <row r="20" spans="2:30" ht="12.75">
      <c r="B20" s="59"/>
      <c r="C20" s="34"/>
      <c r="D20" s="21"/>
      <c r="F20" s="34">
        <v>2004</v>
      </c>
      <c r="G20" s="108">
        <v>149.4297</v>
      </c>
      <c r="H20" s="35"/>
      <c r="I20" s="124"/>
      <c r="J20" s="2"/>
      <c r="K20" s="34"/>
      <c r="L20" s="58"/>
      <c r="M20" s="7"/>
      <c r="N20" s="7"/>
      <c r="O20" s="7"/>
      <c r="P20" s="7"/>
      <c r="Q20" s="7"/>
      <c r="R20" s="7"/>
      <c r="S20" s="7"/>
      <c r="T20" s="7"/>
      <c r="U20" s="7"/>
      <c r="V20" s="7"/>
      <c r="W20" s="7"/>
      <c r="X20" s="7"/>
      <c r="Y20" s="7"/>
      <c r="Z20" s="7"/>
      <c r="AA20" s="7"/>
      <c r="AB20" s="4"/>
      <c r="AC20" s="4"/>
      <c r="AD20" s="4"/>
    </row>
    <row r="21" spans="2:30" ht="12.75">
      <c r="B21" s="59"/>
      <c r="C21" s="34"/>
      <c r="D21" s="21"/>
      <c r="F21" s="34">
        <v>2005</v>
      </c>
      <c r="G21" s="108">
        <v>209.3806</v>
      </c>
      <c r="H21" s="35"/>
      <c r="I21" s="124"/>
      <c r="J21" s="2"/>
      <c r="K21" s="34"/>
      <c r="L21" s="58"/>
      <c r="M21" s="7"/>
      <c r="N21" s="7"/>
      <c r="O21" s="7"/>
      <c r="P21" s="7"/>
      <c r="Q21" s="7"/>
      <c r="R21" s="7"/>
      <c r="S21" s="7"/>
      <c r="T21" s="7"/>
      <c r="U21" s="7"/>
      <c r="V21" s="7"/>
      <c r="W21" s="7"/>
      <c r="X21" s="7"/>
      <c r="Y21" s="7"/>
      <c r="Z21" s="7"/>
      <c r="AA21" s="7"/>
      <c r="AB21" s="4"/>
      <c r="AC21" s="4"/>
      <c r="AD21" s="4"/>
    </row>
    <row r="22" spans="2:30" ht="12.75">
      <c r="B22" s="59"/>
      <c r="C22" s="34"/>
      <c r="D22" s="21"/>
      <c r="F22" s="34">
        <v>2006</v>
      </c>
      <c r="G22" s="108">
        <v>269.3314</v>
      </c>
      <c r="H22" s="35"/>
      <c r="I22" s="124"/>
      <c r="J22" s="2"/>
      <c r="K22" s="34"/>
      <c r="L22" s="58"/>
      <c r="M22" s="7"/>
      <c r="N22" s="7"/>
      <c r="O22" s="7"/>
      <c r="P22" s="7"/>
      <c r="Q22" s="7"/>
      <c r="R22" s="7"/>
      <c r="S22" s="7"/>
      <c r="T22" s="7"/>
      <c r="U22" s="7"/>
      <c r="V22" s="7"/>
      <c r="W22" s="7"/>
      <c r="X22" s="7"/>
      <c r="Y22" s="7"/>
      <c r="Z22" s="7"/>
      <c r="AA22" s="7"/>
      <c r="AB22" s="4"/>
      <c r="AC22" s="4"/>
      <c r="AD22" s="4"/>
    </row>
    <row r="23" spans="2:30" ht="12.75">
      <c r="B23" s="59"/>
      <c r="C23" s="34"/>
      <c r="D23" s="21"/>
      <c r="F23" s="34">
        <v>2007</v>
      </c>
      <c r="G23" s="108">
        <v>329.2823</v>
      </c>
      <c r="H23" s="35"/>
      <c r="I23" s="124"/>
      <c r="J23" s="2"/>
      <c r="K23" s="34"/>
      <c r="L23" s="58"/>
      <c r="M23" s="7"/>
      <c r="N23" s="7"/>
      <c r="O23" s="7"/>
      <c r="P23" s="7"/>
      <c r="Q23" s="7"/>
      <c r="R23" s="7"/>
      <c r="S23" s="7"/>
      <c r="T23" s="7"/>
      <c r="U23" s="7"/>
      <c r="V23" s="7"/>
      <c r="W23" s="7"/>
      <c r="X23" s="7"/>
      <c r="Y23" s="7"/>
      <c r="Z23" s="7"/>
      <c r="AA23" s="7"/>
      <c r="AB23" s="4"/>
      <c r="AC23" s="4"/>
      <c r="AD23" s="4"/>
    </row>
    <row r="24" spans="2:30" ht="12.75">
      <c r="B24" s="59"/>
      <c r="C24" s="34"/>
      <c r="D24" s="21"/>
      <c r="F24" s="34">
        <v>2008</v>
      </c>
      <c r="G24" s="108">
        <v>389.2331</v>
      </c>
      <c r="H24" s="35"/>
      <c r="I24" s="124"/>
      <c r="J24" s="2"/>
      <c r="K24" s="34"/>
      <c r="L24" s="58"/>
      <c r="M24" s="7"/>
      <c r="N24" s="7"/>
      <c r="O24" s="7"/>
      <c r="P24" s="7"/>
      <c r="Q24" s="7"/>
      <c r="R24" s="7"/>
      <c r="S24" s="7"/>
      <c r="T24" s="7"/>
      <c r="U24" s="7"/>
      <c r="V24" s="7"/>
      <c r="W24" s="7"/>
      <c r="X24" s="7"/>
      <c r="Y24" s="7"/>
      <c r="Z24" s="7"/>
      <c r="AA24" s="7"/>
      <c r="AB24" s="4"/>
      <c r="AC24" s="4"/>
      <c r="AD24" s="4"/>
    </row>
    <row r="25" spans="2:30" ht="12.75">
      <c r="B25" s="59"/>
      <c r="C25" s="34"/>
      <c r="D25" s="21"/>
      <c r="F25" s="34">
        <v>2009</v>
      </c>
      <c r="G25" s="108">
        <v>449.184</v>
      </c>
      <c r="H25" s="35"/>
      <c r="I25" s="124"/>
      <c r="J25" s="2"/>
      <c r="K25" s="34"/>
      <c r="L25" s="58"/>
      <c r="M25" s="7"/>
      <c r="N25" s="7"/>
      <c r="O25" s="7"/>
      <c r="P25" s="7"/>
      <c r="Q25" s="7"/>
      <c r="R25" s="7"/>
      <c r="S25" s="7"/>
      <c r="T25" s="7"/>
      <c r="U25" s="7"/>
      <c r="V25" s="7"/>
      <c r="W25" s="7"/>
      <c r="X25" s="7"/>
      <c r="Y25" s="7"/>
      <c r="Z25" s="7"/>
      <c r="AA25" s="7"/>
      <c r="AB25" s="4"/>
      <c r="AC25" s="4"/>
      <c r="AD25" s="4"/>
    </row>
    <row r="26" spans="2:30" ht="12.75">
      <c r="B26" s="59"/>
      <c r="C26" s="34"/>
      <c r="D26" s="21"/>
      <c r="F26" s="34">
        <v>2010</v>
      </c>
      <c r="G26" s="108">
        <v>509.1348</v>
      </c>
      <c r="H26" s="35"/>
      <c r="I26" s="124"/>
      <c r="J26" s="2"/>
      <c r="K26" s="34"/>
      <c r="L26" s="58"/>
      <c r="M26" s="7"/>
      <c r="N26" s="7"/>
      <c r="O26" s="7"/>
      <c r="P26" s="7"/>
      <c r="Q26" s="7"/>
      <c r="R26" s="7"/>
      <c r="S26" s="7"/>
      <c r="T26" s="7"/>
      <c r="U26" s="7"/>
      <c r="V26" s="7"/>
      <c r="W26" s="7"/>
      <c r="X26" s="7"/>
      <c r="Y26" s="7"/>
      <c r="Z26" s="7"/>
      <c r="AA26" s="7"/>
      <c r="AB26" s="4"/>
      <c r="AC26" s="4"/>
      <c r="AD26" s="4"/>
    </row>
    <row r="27" spans="2:30" ht="12.75">
      <c r="B27" s="59"/>
      <c r="C27" s="34"/>
      <c r="D27" s="21"/>
      <c r="F27" s="34">
        <v>2011</v>
      </c>
      <c r="G27" s="108">
        <v>569.0857</v>
      </c>
      <c r="H27" s="35"/>
      <c r="I27" s="124"/>
      <c r="J27" s="2"/>
      <c r="K27" s="34"/>
      <c r="L27" s="58"/>
      <c r="M27" s="7"/>
      <c r="N27" s="7"/>
      <c r="O27" s="7"/>
      <c r="P27" s="7"/>
      <c r="Q27" s="7"/>
      <c r="R27" s="7"/>
      <c r="S27" s="7"/>
      <c r="T27" s="7"/>
      <c r="U27" s="7"/>
      <c r="V27" s="7"/>
      <c r="W27" s="7"/>
      <c r="X27" s="7"/>
      <c r="Y27" s="7"/>
      <c r="Z27" s="7"/>
      <c r="AA27" s="7"/>
      <c r="AB27" s="4"/>
      <c r="AC27" s="4"/>
      <c r="AD27" s="4"/>
    </row>
    <row r="28" spans="2:30" ht="12.75">
      <c r="B28" s="59"/>
      <c r="C28" s="34"/>
      <c r="F28" s="34">
        <v>2012</v>
      </c>
      <c r="G28" s="109">
        <v>629.0365</v>
      </c>
      <c r="H28" s="35"/>
      <c r="I28" s="124"/>
      <c r="J28" s="2"/>
      <c r="K28" s="34"/>
      <c r="L28" s="58"/>
      <c r="M28" s="7"/>
      <c r="N28" s="7"/>
      <c r="O28" s="7"/>
      <c r="P28" s="7"/>
      <c r="Q28" s="7"/>
      <c r="R28" s="7"/>
      <c r="S28" s="7"/>
      <c r="T28" s="7"/>
      <c r="U28" s="7"/>
      <c r="V28" s="7"/>
      <c r="W28" s="7"/>
      <c r="X28" s="7"/>
      <c r="Y28" s="7"/>
      <c r="Z28" s="7"/>
      <c r="AA28" s="7"/>
      <c r="AB28" s="4"/>
      <c r="AC28" s="4"/>
      <c r="AD28" s="4"/>
    </row>
    <row r="29" spans="2:30" ht="12.75">
      <c r="B29" s="59"/>
      <c r="C29" s="34"/>
      <c r="F29" s="34">
        <v>2013</v>
      </c>
      <c r="G29" s="108">
        <v>688.9874</v>
      </c>
      <c r="H29" s="35"/>
      <c r="I29" s="124"/>
      <c r="J29" s="2"/>
      <c r="K29" s="34"/>
      <c r="L29" s="58"/>
      <c r="M29" s="7"/>
      <c r="N29" s="7"/>
      <c r="O29" s="7"/>
      <c r="P29" s="7"/>
      <c r="Q29" s="7"/>
      <c r="R29" s="7"/>
      <c r="S29" s="7"/>
      <c r="T29" s="7"/>
      <c r="U29" s="7"/>
      <c r="V29" s="7"/>
      <c r="W29" s="7"/>
      <c r="X29" s="7"/>
      <c r="Y29" s="7"/>
      <c r="Z29" s="7"/>
      <c r="AA29" s="7"/>
      <c r="AB29" s="4"/>
      <c r="AC29" s="4"/>
      <c r="AD29" s="4"/>
    </row>
    <row r="30" spans="2:30" ht="12.75">
      <c r="B30" s="59"/>
      <c r="C30" s="34"/>
      <c r="F30" s="34">
        <v>2014</v>
      </c>
      <c r="G30" s="109">
        <v>748.9383</v>
      </c>
      <c r="H30" s="35"/>
      <c r="I30" s="124"/>
      <c r="J30" s="2"/>
      <c r="K30" s="34"/>
      <c r="L30" s="58"/>
      <c r="M30" s="7"/>
      <c r="N30" s="7"/>
      <c r="O30" s="7"/>
      <c r="P30" s="7"/>
      <c r="Q30" s="7"/>
      <c r="R30" s="7"/>
      <c r="S30" s="7"/>
      <c r="T30" s="7"/>
      <c r="U30" s="7"/>
      <c r="V30" s="7"/>
      <c r="W30" s="7"/>
      <c r="X30" s="7"/>
      <c r="Y30" s="7"/>
      <c r="Z30" s="7"/>
      <c r="AA30" s="7"/>
      <c r="AB30" s="4"/>
      <c r="AC30" s="4"/>
      <c r="AD30" s="4"/>
    </row>
    <row r="31" spans="2:30" ht="12.75">
      <c r="B31" s="59"/>
      <c r="C31" s="34"/>
      <c r="F31" s="34">
        <v>2015</v>
      </c>
      <c r="G31" s="108">
        <v>808.8891</v>
      </c>
      <c r="H31" s="35"/>
      <c r="I31" s="124"/>
      <c r="J31" s="2"/>
      <c r="K31" s="34"/>
      <c r="L31" s="58"/>
      <c r="M31" s="7"/>
      <c r="N31" s="7"/>
      <c r="O31" s="7"/>
      <c r="P31" s="7"/>
      <c r="Q31" s="7"/>
      <c r="R31" s="7"/>
      <c r="S31" s="7"/>
      <c r="T31" s="7"/>
      <c r="U31" s="7"/>
      <c r="V31" s="7"/>
      <c r="W31" s="7"/>
      <c r="X31" s="7"/>
      <c r="Y31" s="7"/>
      <c r="Z31" s="7"/>
      <c r="AA31" s="7"/>
      <c r="AB31" s="4"/>
      <c r="AC31" s="4"/>
      <c r="AD31" s="4"/>
    </row>
    <row r="32" spans="2:30" ht="12.75">
      <c r="B32" s="59"/>
      <c r="C32" s="34"/>
      <c r="E32" s="89" t="s">
        <v>53</v>
      </c>
      <c r="F32" s="34"/>
      <c r="G32" s="110"/>
      <c r="H32" s="35"/>
      <c r="I32" s="125"/>
      <c r="J32" s="2"/>
      <c r="K32" s="34"/>
      <c r="L32" s="58"/>
      <c r="M32" s="7"/>
      <c r="N32" s="7"/>
      <c r="O32" s="7"/>
      <c r="P32" s="7"/>
      <c r="Q32" s="7"/>
      <c r="R32" s="7"/>
      <c r="S32" s="7"/>
      <c r="T32" s="7"/>
      <c r="U32" s="7"/>
      <c r="V32" s="7"/>
      <c r="W32" s="7"/>
      <c r="X32" s="7"/>
      <c r="Y32" s="7"/>
      <c r="Z32" s="7"/>
      <c r="AA32" s="7"/>
      <c r="AB32" s="4"/>
      <c r="AC32" s="4"/>
      <c r="AD32" s="4"/>
    </row>
    <row r="33" spans="2:13" ht="12.75">
      <c r="B33" s="59"/>
      <c r="D33" s="89"/>
      <c r="E33" s="86" t="s">
        <v>104</v>
      </c>
      <c r="F33" s="86"/>
      <c r="G33" s="111">
        <v>0.057357142857142863</v>
      </c>
      <c r="H33" s="34"/>
      <c r="I33" s="126"/>
      <c r="J33" s="2"/>
      <c r="K33" s="34"/>
      <c r="L33" s="60"/>
      <c r="M33" s="34"/>
    </row>
    <row r="34" spans="2:25" ht="13.5" thickBot="1">
      <c r="B34" s="61"/>
      <c r="C34" s="62"/>
      <c r="D34" s="62"/>
      <c r="E34" s="63"/>
      <c r="F34" s="63"/>
      <c r="G34" s="63"/>
      <c r="H34" s="63"/>
      <c r="I34" s="63"/>
      <c r="J34" s="63"/>
      <c r="K34" s="63"/>
      <c r="L34" s="64"/>
      <c r="M34" s="7"/>
      <c r="N34" s="7"/>
      <c r="O34" s="7"/>
      <c r="P34" s="7"/>
      <c r="Q34" s="7"/>
      <c r="R34" s="7"/>
      <c r="S34" s="7"/>
      <c r="T34" s="7"/>
      <c r="U34" s="7"/>
      <c r="V34" s="7"/>
      <c r="W34" s="4"/>
      <c r="X34" s="4"/>
      <c r="Y34" s="4"/>
    </row>
    <row r="35" spans="3:25" ht="12.75">
      <c r="C35" s="4"/>
      <c r="D35" s="4"/>
      <c r="E35" s="7"/>
      <c r="F35" s="7"/>
      <c r="G35" s="7"/>
      <c r="H35" s="7"/>
      <c r="I35" s="7"/>
      <c r="J35" s="7"/>
      <c r="K35" s="7"/>
      <c r="L35" s="7"/>
      <c r="M35" s="7"/>
      <c r="N35" s="7"/>
      <c r="O35" s="7"/>
      <c r="P35" s="7"/>
      <c r="Q35" s="7"/>
      <c r="R35" s="7"/>
      <c r="S35" s="7"/>
      <c r="T35" s="7"/>
      <c r="U35" s="7"/>
      <c r="V35" s="7"/>
      <c r="W35" s="4"/>
      <c r="X35" s="4"/>
      <c r="Y35" s="4"/>
    </row>
    <row r="36" spans="3:25" ht="12.75">
      <c r="C36" s="4"/>
      <c r="D36" s="4"/>
      <c r="E36" s="7"/>
      <c r="F36" s="7"/>
      <c r="G36" s="7"/>
      <c r="H36" s="7"/>
      <c r="I36" s="7"/>
      <c r="J36" s="7"/>
      <c r="K36" s="7"/>
      <c r="L36" s="7"/>
      <c r="M36" s="7"/>
      <c r="N36" s="7"/>
      <c r="O36" s="7"/>
      <c r="P36" s="7"/>
      <c r="Q36" s="7"/>
      <c r="R36" s="7"/>
      <c r="S36" s="7"/>
      <c r="T36" s="7"/>
      <c r="U36" s="7"/>
      <c r="V36" s="7"/>
      <c r="W36" s="4"/>
      <c r="X36" s="4"/>
      <c r="Y36" s="4"/>
    </row>
    <row r="37" spans="2:25" ht="18.75" thickBot="1">
      <c r="B37" s="47" t="s">
        <v>30</v>
      </c>
      <c r="C37" s="4"/>
      <c r="D37" s="4"/>
      <c r="E37" s="7"/>
      <c r="F37" s="7"/>
      <c r="G37" s="7"/>
      <c r="H37" s="7"/>
      <c r="I37" s="7"/>
      <c r="J37" s="7"/>
      <c r="K37" s="7"/>
      <c r="L37" s="7"/>
      <c r="M37" s="7"/>
      <c r="N37" s="7"/>
      <c r="O37" s="7"/>
      <c r="P37" s="7"/>
      <c r="Q37" s="7"/>
      <c r="R37" s="7"/>
      <c r="S37" s="7"/>
      <c r="T37" s="7"/>
      <c r="U37" s="7"/>
      <c r="V37" s="7"/>
      <c r="W37" s="4"/>
      <c r="X37" s="4"/>
      <c r="Y37" s="4"/>
    </row>
    <row r="38" spans="2:25" ht="12.75">
      <c r="B38" s="68"/>
      <c r="C38" s="69"/>
      <c r="D38" s="69"/>
      <c r="E38" s="70"/>
      <c r="F38" s="71"/>
      <c r="G38" s="7"/>
      <c r="H38" s="7"/>
      <c r="I38" s="7"/>
      <c r="J38" s="7"/>
      <c r="K38" s="7"/>
      <c r="L38" s="7"/>
      <c r="M38" s="7"/>
      <c r="N38" s="7"/>
      <c r="O38" s="7"/>
      <c r="P38" s="7"/>
      <c r="Q38" s="7"/>
      <c r="R38" s="7"/>
      <c r="S38" s="7"/>
      <c r="T38" s="7"/>
      <c r="U38" s="7"/>
      <c r="V38" s="7"/>
      <c r="W38" s="4"/>
      <c r="X38" s="4"/>
      <c r="Y38" s="4"/>
    </row>
    <row r="39" spans="2:25" ht="12.75">
      <c r="B39" s="72" t="s">
        <v>31</v>
      </c>
      <c r="C39" s="65"/>
      <c r="D39" s="65" t="s">
        <v>34</v>
      </c>
      <c r="E39" s="66">
        <f>F65</f>
        <v>59682.344922508484</v>
      </c>
      <c r="F39" s="58"/>
      <c r="G39" s="7"/>
      <c r="H39" s="7"/>
      <c r="I39" s="7"/>
      <c r="J39" s="7"/>
      <c r="K39" s="7"/>
      <c r="L39" s="7"/>
      <c r="M39" s="7"/>
      <c r="N39" s="7"/>
      <c r="O39" s="7"/>
      <c r="P39" s="7"/>
      <c r="Q39" s="7"/>
      <c r="R39" s="7"/>
      <c r="S39" s="7"/>
      <c r="T39" s="7"/>
      <c r="U39" s="7"/>
      <c r="V39" s="7"/>
      <c r="W39" s="4"/>
      <c r="X39" s="4"/>
      <c r="Y39" s="4"/>
    </row>
    <row r="40" spans="2:25" ht="12.75">
      <c r="B40" s="72" t="s">
        <v>32</v>
      </c>
      <c r="C40" s="65"/>
      <c r="D40" s="65" t="s">
        <v>34</v>
      </c>
      <c r="E40" s="67">
        <f>F86</f>
        <v>57421.40124863091</v>
      </c>
      <c r="F40" s="58"/>
      <c r="G40" s="7"/>
      <c r="H40" s="7"/>
      <c r="I40" s="7"/>
      <c r="J40" s="7"/>
      <c r="K40" s="7"/>
      <c r="L40" s="7"/>
      <c r="M40" s="7"/>
      <c r="N40" s="7"/>
      <c r="O40" s="7"/>
      <c r="P40" s="7"/>
      <c r="Q40" s="7"/>
      <c r="R40" s="7"/>
      <c r="S40" s="7"/>
      <c r="T40" s="7"/>
      <c r="U40" s="7"/>
      <c r="V40" s="7"/>
      <c r="W40" s="4"/>
      <c r="X40" s="4"/>
      <c r="Y40" s="4"/>
    </row>
    <row r="41" spans="2:25" ht="12.75">
      <c r="B41" s="72" t="s">
        <v>33</v>
      </c>
      <c r="C41" s="65"/>
      <c r="D41" s="65" t="s">
        <v>35</v>
      </c>
      <c r="E41" s="93">
        <f>F87</f>
        <v>-0.037882956455769</v>
      </c>
      <c r="F41" s="58"/>
      <c r="G41" s="7"/>
      <c r="H41" s="7"/>
      <c r="I41" s="7"/>
      <c r="J41" s="7"/>
      <c r="K41" s="7"/>
      <c r="L41" s="7"/>
      <c r="M41" s="7"/>
      <c r="N41" s="7"/>
      <c r="O41" s="7"/>
      <c r="P41" s="7"/>
      <c r="Q41" s="7"/>
      <c r="R41" s="7"/>
      <c r="S41" s="7"/>
      <c r="T41" s="7"/>
      <c r="U41" s="7"/>
      <c r="V41" s="7"/>
      <c r="W41" s="4"/>
      <c r="X41" s="4"/>
      <c r="Y41" s="4"/>
    </row>
    <row r="42" spans="2:25" ht="12.75">
      <c r="B42" s="54"/>
      <c r="C42" s="33"/>
      <c r="D42" s="33"/>
      <c r="E42" s="36"/>
      <c r="F42" s="58"/>
      <c r="G42" s="7"/>
      <c r="H42" s="7"/>
      <c r="I42" s="7"/>
      <c r="J42" s="7"/>
      <c r="K42" s="7"/>
      <c r="L42" s="7"/>
      <c r="M42" s="7"/>
      <c r="N42" s="7"/>
      <c r="O42" s="7"/>
      <c r="P42" s="7"/>
      <c r="Q42" s="7"/>
      <c r="R42" s="7"/>
      <c r="S42" s="7"/>
      <c r="T42" s="7"/>
      <c r="U42" s="7"/>
      <c r="V42" s="7"/>
      <c r="W42" s="4"/>
      <c r="X42" s="4"/>
      <c r="Y42" s="4"/>
    </row>
    <row r="43" spans="2:25" ht="13.5" thickBot="1">
      <c r="B43" s="61"/>
      <c r="C43" s="62"/>
      <c r="D43" s="62"/>
      <c r="E43" s="63"/>
      <c r="F43" s="64"/>
      <c r="G43" s="7"/>
      <c r="H43" s="7"/>
      <c r="I43" s="7"/>
      <c r="J43" s="7"/>
      <c r="K43" s="7"/>
      <c r="L43" s="7"/>
      <c r="M43" s="7"/>
      <c r="N43" s="7"/>
      <c r="O43" s="7"/>
      <c r="P43" s="7"/>
      <c r="Q43" s="7"/>
      <c r="R43" s="7"/>
      <c r="S43" s="7"/>
      <c r="T43" s="7"/>
      <c r="U43" s="7"/>
      <c r="V43" s="7"/>
      <c r="W43" s="4"/>
      <c r="X43" s="4"/>
      <c r="Y43" s="4"/>
    </row>
    <row r="44" spans="3:25" ht="12.75">
      <c r="C44" s="4"/>
      <c r="D44" s="4"/>
      <c r="E44" s="7"/>
      <c r="F44" s="7"/>
      <c r="G44" s="7"/>
      <c r="H44" s="7"/>
      <c r="I44" s="7"/>
      <c r="J44" s="7"/>
      <c r="K44" s="7"/>
      <c r="L44" s="7"/>
      <c r="M44" s="7"/>
      <c r="N44" s="7"/>
      <c r="O44" s="7"/>
      <c r="P44" s="7"/>
      <c r="Q44" s="7"/>
      <c r="R44" s="7"/>
      <c r="S44" s="7"/>
      <c r="T44" s="7"/>
      <c r="U44" s="7"/>
      <c r="V44" s="7"/>
      <c r="W44" s="4"/>
      <c r="X44" s="4"/>
      <c r="Y44" s="4"/>
    </row>
    <row r="45" spans="3:25" ht="12.75">
      <c r="C45" s="4"/>
      <c r="D45" s="4"/>
      <c r="E45" s="7"/>
      <c r="F45" s="7"/>
      <c r="G45" s="7"/>
      <c r="H45" s="7"/>
      <c r="I45" s="7"/>
      <c r="J45" s="7"/>
      <c r="K45" s="7"/>
      <c r="L45" s="7"/>
      <c r="M45" s="7"/>
      <c r="N45" s="7"/>
      <c r="O45" s="7"/>
      <c r="P45" s="7"/>
      <c r="Q45" s="7"/>
      <c r="R45" s="7"/>
      <c r="S45" s="7"/>
      <c r="T45" s="7"/>
      <c r="U45" s="7"/>
      <c r="V45" s="7"/>
      <c r="W45" s="4"/>
      <c r="X45" s="4"/>
      <c r="Y45" s="4"/>
    </row>
    <row r="46" spans="2:25" ht="18.75" thickBot="1">
      <c r="B46" s="47" t="s">
        <v>36</v>
      </c>
      <c r="C46" s="4"/>
      <c r="D46" s="4"/>
      <c r="E46" s="7"/>
      <c r="F46" s="7"/>
      <c r="G46" s="7"/>
      <c r="H46" s="7"/>
      <c r="I46" s="7"/>
      <c r="J46" s="7"/>
      <c r="K46" s="7"/>
      <c r="L46" s="7"/>
      <c r="M46" s="7"/>
      <c r="N46" s="7"/>
      <c r="O46" s="7"/>
      <c r="P46" s="7"/>
      <c r="Q46" s="7"/>
      <c r="R46" s="7"/>
      <c r="S46" s="7"/>
      <c r="T46" s="7"/>
      <c r="U46" s="7"/>
      <c r="V46" s="7"/>
      <c r="W46" s="4"/>
      <c r="X46" s="4"/>
      <c r="Y46" s="4"/>
    </row>
    <row r="47" spans="2:25" ht="12.75">
      <c r="B47" s="73"/>
      <c r="C47" s="74"/>
      <c r="D47" s="74"/>
      <c r="E47" s="50"/>
      <c r="F47" s="50"/>
      <c r="G47" s="50"/>
      <c r="H47" s="50"/>
      <c r="I47" s="50"/>
      <c r="J47" s="50"/>
      <c r="K47" s="50"/>
      <c r="L47" s="50"/>
      <c r="M47" s="50"/>
      <c r="N47" s="50"/>
      <c r="O47" s="50"/>
      <c r="P47" s="50"/>
      <c r="Q47" s="50"/>
      <c r="R47" s="50"/>
      <c r="S47" s="50"/>
      <c r="T47" s="71"/>
      <c r="U47" s="7"/>
      <c r="V47" s="7"/>
      <c r="W47" s="4"/>
      <c r="X47" s="4"/>
      <c r="Y47" s="4"/>
    </row>
    <row r="48" spans="2:25" ht="12.75">
      <c r="B48" s="59"/>
      <c r="C48" s="21"/>
      <c r="D48" s="21"/>
      <c r="E48" s="35"/>
      <c r="F48" s="35"/>
      <c r="G48" s="35"/>
      <c r="H48" s="35"/>
      <c r="I48" s="35"/>
      <c r="J48" s="35"/>
      <c r="K48" s="35"/>
      <c r="L48" s="35"/>
      <c r="M48" s="35"/>
      <c r="N48" s="35"/>
      <c r="O48" s="35"/>
      <c r="P48" s="35"/>
      <c r="Q48" s="35"/>
      <c r="R48" s="35"/>
      <c r="S48" s="35"/>
      <c r="T48" s="58"/>
      <c r="U48" s="7"/>
      <c r="V48" s="7"/>
      <c r="W48" s="4"/>
      <c r="X48" s="4"/>
      <c r="Y48" s="4"/>
    </row>
    <row r="49" spans="2:25" ht="12.75">
      <c r="B49" s="59"/>
      <c r="C49" s="102" t="s">
        <v>25</v>
      </c>
      <c r="D49" s="9"/>
      <c r="E49" s="24" t="s">
        <v>14</v>
      </c>
      <c r="F49" s="180" t="s">
        <v>111</v>
      </c>
      <c r="G49" s="180"/>
      <c r="H49" s="180"/>
      <c r="I49" s="180"/>
      <c r="J49" s="180"/>
      <c r="K49" s="180"/>
      <c r="L49" s="180"/>
      <c r="M49" s="180"/>
      <c r="N49" s="180"/>
      <c r="O49" s="180"/>
      <c r="P49" s="99"/>
      <c r="Q49" s="99"/>
      <c r="R49" s="99"/>
      <c r="S49" s="99"/>
      <c r="T49" s="113"/>
      <c r="U49" s="114"/>
      <c r="V49" s="11"/>
      <c r="W49" s="12"/>
      <c r="X49" s="12"/>
      <c r="Y49" s="12"/>
    </row>
    <row r="50" spans="2:25" ht="12.75">
      <c r="B50" s="59"/>
      <c r="C50" s="9"/>
      <c r="D50" s="9"/>
      <c r="E50" s="10"/>
      <c r="F50" s="10"/>
      <c r="G50" s="10"/>
      <c r="H50" s="10"/>
      <c r="I50" s="10"/>
      <c r="J50" s="10"/>
      <c r="K50" s="10"/>
      <c r="L50" s="10"/>
      <c r="M50" s="10"/>
      <c r="N50" s="10"/>
      <c r="O50" s="10"/>
      <c r="P50" s="10"/>
      <c r="Q50" s="10"/>
      <c r="R50" s="10"/>
      <c r="S50" s="10"/>
      <c r="T50" s="113"/>
      <c r="U50" s="114"/>
      <c r="V50" s="11"/>
      <c r="W50" s="12"/>
      <c r="X50" s="12"/>
      <c r="Y50" s="12"/>
    </row>
    <row r="51" spans="2:29" ht="12.75">
      <c r="B51" s="59"/>
      <c r="C51" s="44" t="s">
        <v>0</v>
      </c>
      <c r="D51" s="29"/>
      <c r="E51" s="29">
        <v>37621</v>
      </c>
      <c r="F51" s="30">
        <v>37986</v>
      </c>
      <c r="G51" s="30">
        <v>38352</v>
      </c>
      <c r="H51" s="30">
        <v>38717</v>
      </c>
      <c r="I51" s="30">
        <v>39082</v>
      </c>
      <c r="J51" s="30">
        <v>39447</v>
      </c>
      <c r="K51" s="30">
        <v>39813</v>
      </c>
      <c r="L51" s="30">
        <v>40178</v>
      </c>
      <c r="M51" s="30">
        <v>40543</v>
      </c>
      <c r="N51" s="30">
        <v>40908</v>
      </c>
      <c r="O51" s="30">
        <v>41274</v>
      </c>
      <c r="P51" s="30">
        <v>41639</v>
      </c>
      <c r="Q51" s="30">
        <v>42004</v>
      </c>
      <c r="R51" s="30">
        <v>42369</v>
      </c>
      <c r="S51" s="30"/>
      <c r="T51" s="75"/>
      <c r="U51" s="13"/>
      <c r="V51" s="14"/>
      <c r="W51" s="12"/>
      <c r="X51" s="12"/>
      <c r="Y51" s="12"/>
      <c r="Z51" s="1"/>
      <c r="AA51" s="1"/>
      <c r="AB51" s="1"/>
      <c r="AC51" s="1"/>
    </row>
    <row r="52" spans="2:29" ht="12.75">
      <c r="B52" s="59"/>
      <c r="C52" s="44" t="s">
        <v>16</v>
      </c>
      <c r="D52" s="29"/>
      <c r="E52" s="29"/>
      <c r="F52" s="31">
        <v>1</v>
      </c>
      <c r="G52" s="31">
        <v>2</v>
      </c>
      <c r="H52" s="31">
        <v>3</v>
      </c>
      <c r="I52" s="31">
        <v>4</v>
      </c>
      <c r="J52" s="31">
        <v>5</v>
      </c>
      <c r="K52" s="31">
        <v>6</v>
      </c>
      <c r="L52" s="31">
        <v>7</v>
      </c>
      <c r="M52" s="31">
        <v>8</v>
      </c>
      <c r="N52" s="31">
        <v>9</v>
      </c>
      <c r="O52" s="31">
        <v>10</v>
      </c>
      <c r="P52" s="31">
        <v>11</v>
      </c>
      <c r="Q52" s="31">
        <v>12</v>
      </c>
      <c r="R52" s="31">
        <v>13</v>
      </c>
      <c r="S52" s="31"/>
      <c r="T52" s="75"/>
      <c r="U52" s="13"/>
      <c r="V52" s="14"/>
      <c r="W52" s="12"/>
      <c r="X52" s="12"/>
      <c r="Y52" s="12"/>
      <c r="Z52" s="1"/>
      <c r="AA52" s="1"/>
      <c r="AB52" s="1"/>
      <c r="AC52" s="1"/>
    </row>
    <row r="53" spans="2:29" ht="12.75">
      <c r="B53" s="59"/>
      <c r="C53" s="41" t="s">
        <v>10</v>
      </c>
      <c r="D53" s="15"/>
      <c r="E53" s="28">
        <f>G13</f>
        <v>98840.45</v>
      </c>
      <c r="F53" s="15"/>
      <c r="G53" s="15"/>
      <c r="H53" s="15"/>
      <c r="I53" s="15"/>
      <c r="J53" s="15"/>
      <c r="K53" s="15"/>
      <c r="L53" s="15"/>
      <c r="M53" s="15"/>
      <c r="N53" s="15"/>
      <c r="O53" s="15"/>
      <c r="P53" s="15"/>
      <c r="Q53" s="15"/>
      <c r="R53" s="15"/>
      <c r="S53" s="15"/>
      <c r="T53" s="76"/>
      <c r="U53" s="16"/>
      <c r="V53" s="14"/>
      <c r="W53" s="12"/>
      <c r="X53" s="12"/>
      <c r="Y53" s="12"/>
      <c r="Z53" s="1"/>
      <c r="AA53" s="1"/>
      <c r="AB53" s="1"/>
      <c r="AC53" s="1"/>
    </row>
    <row r="54" spans="2:29" ht="12.75">
      <c r="B54" s="59"/>
      <c r="C54" s="41" t="s">
        <v>11</v>
      </c>
      <c r="D54" s="15"/>
      <c r="E54" s="25">
        <f>G14</f>
        <v>0.034</v>
      </c>
      <c r="F54" s="15"/>
      <c r="G54" s="15"/>
      <c r="H54" s="15"/>
      <c r="I54" s="15"/>
      <c r="J54" s="15"/>
      <c r="K54" s="15"/>
      <c r="L54" s="15"/>
      <c r="M54" s="15"/>
      <c r="N54" s="15"/>
      <c r="O54" s="15"/>
      <c r="P54" s="15"/>
      <c r="Q54" s="15"/>
      <c r="R54" s="15"/>
      <c r="S54" s="15"/>
      <c r="T54" s="76"/>
      <c r="U54" s="16"/>
      <c r="V54" s="14"/>
      <c r="W54" s="12"/>
      <c r="X54" s="12"/>
      <c r="Y54" s="12"/>
      <c r="Z54" s="1"/>
      <c r="AA54" s="1"/>
      <c r="AB54" s="1"/>
      <c r="AC54" s="1"/>
    </row>
    <row r="55" spans="2:29" ht="12.75">
      <c r="B55" s="59"/>
      <c r="C55" s="41" t="s">
        <v>15</v>
      </c>
      <c r="D55" s="15"/>
      <c r="E55" s="26">
        <f>E53</f>
        <v>98840.45</v>
      </c>
      <c r="F55" s="26">
        <f>E55*(1+$E$54)</f>
        <v>102201.0253</v>
      </c>
      <c r="G55" s="26">
        <f>F55*(1+$E$54)</f>
        <v>105675.8601602</v>
      </c>
      <c r="H55" s="26">
        <f>G55*(1+$E$54)</f>
        <v>109268.8394056468</v>
      </c>
      <c r="I55" s="130">
        <f>H55*(1.03)</f>
        <v>112546.9045878162</v>
      </c>
      <c r="J55" s="130">
        <f aca="true" t="shared" si="0" ref="J55:R55">I55*(1.03)</f>
        <v>115923.3117254507</v>
      </c>
      <c r="K55" s="130">
        <f t="shared" si="0"/>
        <v>119401.01107721422</v>
      </c>
      <c r="L55" s="130">
        <f t="shared" si="0"/>
        <v>122983.04140953065</v>
      </c>
      <c r="M55" s="130">
        <f t="shared" si="0"/>
        <v>126672.53265181657</v>
      </c>
      <c r="N55" s="130">
        <f t="shared" si="0"/>
        <v>130472.70863137108</v>
      </c>
      <c r="O55" s="130">
        <f t="shared" si="0"/>
        <v>134386.88989031222</v>
      </c>
      <c r="P55" s="130">
        <f t="shared" si="0"/>
        <v>138418.4965870216</v>
      </c>
      <c r="Q55" s="130">
        <f t="shared" si="0"/>
        <v>142571.05148463225</v>
      </c>
      <c r="R55" s="130">
        <f t="shared" si="0"/>
        <v>146848.18302917122</v>
      </c>
      <c r="S55" s="26"/>
      <c r="T55" s="76"/>
      <c r="U55" s="16"/>
      <c r="V55" s="14"/>
      <c r="W55" s="12"/>
      <c r="X55" s="12"/>
      <c r="Y55" s="12"/>
      <c r="Z55" s="1"/>
      <c r="AA55" s="1"/>
      <c r="AB55" s="1"/>
      <c r="AC55" s="1"/>
    </row>
    <row r="56" spans="2:29" ht="12.75">
      <c r="B56" s="59"/>
      <c r="C56" s="41" t="s">
        <v>12</v>
      </c>
      <c r="D56" s="15"/>
      <c r="E56" s="25">
        <f>G15</f>
        <v>0.056</v>
      </c>
      <c r="F56" s="26"/>
      <c r="G56" s="26"/>
      <c r="H56" s="26"/>
      <c r="I56" s="26"/>
      <c r="J56" s="26"/>
      <c r="K56" s="26"/>
      <c r="L56" s="26"/>
      <c r="M56" s="26"/>
      <c r="N56" s="26"/>
      <c r="O56" s="26"/>
      <c r="P56" s="26"/>
      <c r="Q56" s="26"/>
      <c r="R56" s="26"/>
      <c r="S56" s="26"/>
      <c r="T56" s="76"/>
      <c r="U56" s="16"/>
      <c r="V56" s="14"/>
      <c r="W56" s="12"/>
      <c r="X56" s="12"/>
      <c r="Y56" s="12"/>
      <c r="Z56" s="1"/>
      <c r="AA56" s="1"/>
      <c r="AB56" s="1"/>
      <c r="AC56" s="1"/>
    </row>
    <row r="57" spans="2:29" ht="12.75">
      <c r="B57" s="59"/>
      <c r="C57" s="41" t="s">
        <v>105</v>
      </c>
      <c r="D57" s="15"/>
      <c r="E57" s="25">
        <f>G16</f>
        <v>0.055</v>
      </c>
      <c r="F57" s="26"/>
      <c r="G57" s="26"/>
      <c r="H57" s="26"/>
      <c r="I57" s="26"/>
      <c r="J57" s="26"/>
      <c r="K57" s="26"/>
      <c r="L57" s="26"/>
      <c r="M57" s="26"/>
      <c r="N57" s="26"/>
      <c r="O57" s="26"/>
      <c r="P57" s="26"/>
      <c r="Q57" s="26"/>
      <c r="R57" s="26"/>
      <c r="S57" s="26"/>
      <c r="T57" s="76"/>
      <c r="U57" s="16"/>
      <c r="V57" s="14"/>
      <c r="W57" s="12"/>
      <c r="X57" s="12"/>
      <c r="Y57" s="12"/>
      <c r="Z57" s="1"/>
      <c r="AA57" s="1"/>
      <c r="AB57" s="1"/>
      <c r="AC57" s="1"/>
    </row>
    <row r="58" spans="2:29" ht="12.75">
      <c r="B58" s="59"/>
      <c r="C58" s="41" t="s">
        <v>58</v>
      </c>
      <c r="D58" s="15"/>
      <c r="E58" s="32">
        <f>(E57-E56)/13</f>
        <v>-7.6923076923077E-05</v>
      </c>
      <c r="F58" s="26"/>
      <c r="G58" s="26"/>
      <c r="H58" s="26"/>
      <c r="I58" s="26"/>
      <c r="J58" s="26"/>
      <c r="K58" s="26"/>
      <c r="L58" s="26"/>
      <c r="M58" s="26"/>
      <c r="N58" s="26"/>
      <c r="O58" s="26"/>
      <c r="P58" s="26"/>
      <c r="Q58" s="26"/>
      <c r="R58" s="26"/>
      <c r="S58" s="26"/>
      <c r="T58" s="76"/>
      <c r="U58" s="16"/>
      <c r="V58" s="14"/>
      <c r="W58" s="12"/>
      <c r="X58" s="12"/>
      <c r="Y58" s="12"/>
      <c r="Z58" s="1"/>
      <c r="AA58" s="1"/>
      <c r="AB58" s="1"/>
      <c r="AC58" s="1"/>
    </row>
    <row r="59" spans="2:29" ht="12.75">
      <c r="B59" s="59"/>
      <c r="C59" t="s">
        <v>63</v>
      </c>
      <c r="F59" s="32">
        <f aca="true" t="shared" si="1" ref="F59:R59">$E$58*F52+$E$56</f>
        <v>0.05592307692307692</v>
      </c>
      <c r="G59" s="32">
        <f t="shared" si="1"/>
        <v>0.055846153846153844</v>
      </c>
      <c r="H59" s="32">
        <f t="shared" si="1"/>
        <v>0.05576923076923077</v>
      </c>
      <c r="I59" s="32">
        <f t="shared" si="1"/>
        <v>0.055692307692307694</v>
      </c>
      <c r="J59" s="32">
        <f t="shared" si="1"/>
        <v>0.055615384615384615</v>
      </c>
      <c r="K59" s="32">
        <f t="shared" si="1"/>
        <v>0.05553846153846154</v>
      </c>
      <c r="L59" s="32">
        <f t="shared" si="1"/>
        <v>0.055461538461538465</v>
      </c>
      <c r="M59" s="32">
        <f t="shared" si="1"/>
        <v>0.055384615384615386</v>
      </c>
      <c r="N59" s="32">
        <f t="shared" si="1"/>
        <v>0.05530769230769231</v>
      </c>
      <c r="O59" s="32">
        <f t="shared" si="1"/>
        <v>0.05523076923076923</v>
      </c>
      <c r="P59" s="32">
        <f t="shared" si="1"/>
        <v>0.05515384615384616</v>
      </c>
      <c r="Q59" s="32">
        <f t="shared" si="1"/>
        <v>0.05507692307692308</v>
      </c>
      <c r="R59" s="32">
        <f t="shared" si="1"/>
        <v>0.055</v>
      </c>
      <c r="S59" s="32"/>
      <c r="T59" s="76"/>
      <c r="U59" s="16"/>
      <c r="V59" s="14"/>
      <c r="W59" s="12"/>
      <c r="X59" s="12"/>
      <c r="Y59" s="12"/>
      <c r="Z59" s="1"/>
      <c r="AA59" s="1"/>
      <c r="AB59" s="1"/>
      <c r="AC59" s="1"/>
    </row>
    <row r="60" spans="2:29" ht="12.75">
      <c r="B60" s="59"/>
      <c r="C60" s="41" t="s">
        <v>1</v>
      </c>
      <c r="D60" s="15"/>
      <c r="E60" s="26"/>
      <c r="F60" s="26">
        <f aca="true" t="shared" si="2" ref="F60:O60">F59*F55</f>
        <v>5715.39579946923</v>
      </c>
      <c r="G60" s="26">
        <f t="shared" si="2"/>
        <v>5901.590344331169</v>
      </c>
      <c r="H60" s="26">
        <f t="shared" si="2"/>
        <v>6093.839120699533</v>
      </c>
      <c r="I60" s="26">
        <f t="shared" si="2"/>
        <v>6267.996840121456</v>
      </c>
      <c r="J60" s="26">
        <f t="shared" si="2"/>
        <v>6447.119567500065</v>
      </c>
      <c r="K60" s="26">
        <f t="shared" si="2"/>
        <v>6631.348461365282</v>
      </c>
      <c r="L60" s="26">
        <f t="shared" si="2"/>
        <v>6820.828681251662</v>
      </c>
      <c r="M60" s="26">
        <f t="shared" si="2"/>
        <v>7015.709500715995</v>
      </c>
      <c r="N60" s="26">
        <f t="shared" si="2"/>
        <v>7216.144423535062</v>
      </c>
      <c r="O60" s="26">
        <f t="shared" si="2"/>
        <v>7422.291303172628</v>
      </c>
      <c r="P60" s="26">
        <f>P59*P55</f>
        <v>7634.312465607269</v>
      </c>
      <c r="Q60" s="26">
        <f>Q59*Q55</f>
        <v>7852.37483561513</v>
      </c>
      <c r="R60" s="26">
        <f>R59*R55</f>
        <v>8076.650066604418</v>
      </c>
      <c r="S60" s="26"/>
      <c r="T60" s="76"/>
      <c r="U60" s="15"/>
      <c r="V60" s="14"/>
      <c r="W60" s="17"/>
      <c r="X60" s="12"/>
      <c r="Y60" s="12"/>
      <c r="Z60" s="1"/>
      <c r="AA60" s="1"/>
      <c r="AB60" s="1"/>
      <c r="AC60" s="1"/>
    </row>
    <row r="61" spans="2:29" ht="12.75">
      <c r="B61" s="59"/>
      <c r="C61" s="41" t="s">
        <v>8</v>
      </c>
      <c r="D61" s="15"/>
      <c r="E61" s="40">
        <f>G17</f>
        <v>0.0677</v>
      </c>
      <c r="F61" s="26"/>
      <c r="G61" s="26"/>
      <c r="H61" s="26"/>
      <c r="I61" s="26"/>
      <c r="J61" s="26"/>
      <c r="K61" s="26"/>
      <c r="L61" s="26"/>
      <c r="M61" s="26"/>
      <c r="N61" s="26"/>
      <c r="O61" s="26"/>
      <c r="P61" s="26"/>
      <c r="Q61" s="26"/>
      <c r="R61" s="26"/>
      <c r="S61" s="26"/>
      <c r="T61" s="76"/>
      <c r="U61" s="15"/>
      <c r="V61" s="14"/>
      <c r="W61" s="17"/>
      <c r="X61" s="12"/>
      <c r="Y61" s="12"/>
      <c r="Z61" s="1"/>
      <c r="AA61" s="1"/>
      <c r="AB61" s="1"/>
      <c r="AC61" s="1"/>
    </row>
    <row r="62" spans="2:29" ht="12.75">
      <c r="B62" s="59"/>
      <c r="C62" s="9" t="s">
        <v>3</v>
      </c>
      <c r="D62" s="11"/>
      <c r="E62" s="14"/>
      <c r="F62" s="45">
        <f>C13/365</f>
        <v>0.17534246575342466</v>
      </c>
      <c r="G62" s="45">
        <f>F62+1</f>
        <v>1.1753424657534246</v>
      </c>
      <c r="H62" s="45">
        <f aca="true" t="shared" si="3" ref="H62:R62">G62+1</f>
        <v>2.175342465753425</v>
      </c>
      <c r="I62" s="45">
        <f t="shared" si="3"/>
        <v>3.175342465753425</v>
      </c>
      <c r="J62" s="45">
        <f t="shared" si="3"/>
        <v>4.175342465753425</v>
      </c>
      <c r="K62" s="45">
        <f t="shared" si="3"/>
        <v>5.175342465753425</v>
      </c>
      <c r="L62" s="45">
        <f t="shared" si="3"/>
        <v>6.175342465753425</v>
      </c>
      <c r="M62" s="45">
        <f t="shared" si="3"/>
        <v>7.175342465753425</v>
      </c>
      <c r="N62" s="45">
        <f t="shared" si="3"/>
        <v>8.175342465753424</v>
      </c>
      <c r="O62" s="117">
        <f t="shared" si="3"/>
        <v>9.175342465753424</v>
      </c>
      <c r="P62" s="45">
        <f t="shared" si="3"/>
        <v>10.175342465753424</v>
      </c>
      <c r="Q62" s="45">
        <f t="shared" si="3"/>
        <v>11.175342465753424</v>
      </c>
      <c r="R62" s="45">
        <f t="shared" si="3"/>
        <v>12.175342465753424</v>
      </c>
      <c r="S62" s="45"/>
      <c r="T62" s="76"/>
      <c r="U62" s="15"/>
      <c r="V62" s="14"/>
      <c r="W62" s="17"/>
      <c r="X62" s="12"/>
      <c r="Y62" s="12"/>
      <c r="Z62" s="1"/>
      <c r="AA62" s="1"/>
      <c r="AB62" s="1"/>
      <c r="AC62" s="1"/>
    </row>
    <row r="63" spans="2:29" ht="12.75">
      <c r="B63" s="59"/>
      <c r="C63" s="9" t="s">
        <v>4</v>
      </c>
      <c r="D63" s="11"/>
      <c r="E63" s="14"/>
      <c r="F63" s="45">
        <f>(1+$E61)^F62</f>
        <v>1.0115523430362086</v>
      </c>
      <c r="G63" s="45">
        <f aca="true" t="shared" si="4" ref="G63:O63">(1+$E61)^G62</f>
        <v>1.08003443665976</v>
      </c>
      <c r="H63" s="45">
        <f t="shared" si="4"/>
        <v>1.1531527680216258</v>
      </c>
      <c r="I63" s="45">
        <f t="shared" si="4"/>
        <v>1.2312212104166902</v>
      </c>
      <c r="J63" s="45">
        <f t="shared" si="4"/>
        <v>1.3145748863619</v>
      </c>
      <c r="K63" s="45">
        <f t="shared" si="4"/>
        <v>1.4035716061686008</v>
      </c>
      <c r="L63" s="45">
        <f t="shared" si="4"/>
        <v>1.4985934039062152</v>
      </c>
      <c r="M63" s="45">
        <f t="shared" si="4"/>
        <v>1.600048177350666</v>
      </c>
      <c r="N63" s="45">
        <f t="shared" si="4"/>
        <v>1.7083714389573061</v>
      </c>
      <c r="O63" s="117">
        <f t="shared" si="4"/>
        <v>1.8240281853747162</v>
      </c>
      <c r="P63" s="45">
        <f>(1+$E61)^P62</f>
        <v>1.9475148935245845</v>
      </c>
      <c r="Q63" s="45">
        <f>(1+$E61)^Q62</f>
        <v>2.0793616518161993</v>
      </c>
      <c r="R63" s="45">
        <f>(1+$E61)^R62</f>
        <v>2.2201344356441557</v>
      </c>
      <c r="S63" s="45"/>
      <c r="T63" s="76"/>
      <c r="U63" s="15"/>
      <c r="V63" s="14"/>
      <c r="W63" s="17"/>
      <c r="X63" s="12"/>
      <c r="Y63" s="12"/>
      <c r="Z63" s="1"/>
      <c r="AA63" s="1"/>
      <c r="AB63" s="1"/>
      <c r="AC63" s="1"/>
    </row>
    <row r="64" spans="2:29" ht="13.5" thickBot="1">
      <c r="B64" s="59"/>
      <c r="C64" s="9" t="s">
        <v>18</v>
      </c>
      <c r="D64" s="11"/>
      <c r="E64" s="14"/>
      <c r="F64" s="46">
        <f>F60/F63</f>
        <v>5650.123633063096</v>
      </c>
      <c r="G64" s="46">
        <f aca="true" t="shared" si="5" ref="G64:O64">G60/G63</f>
        <v>5464.2612716897365</v>
      </c>
      <c r="H64" s="46">
        <f t="shared" si="5"/>
        <v>5284.502877406484</v>
      </c>
      <c r="I64" s="46">
        <f t="shared" si="5"/>
        <v>5090.877891877884</v>
      </c>
      <c r="J64" s="46">
        <f t="shared" si="5"/>
        <v>4904.337998835911</v>
      </c>
      <c r="K64" s="46">
        <f t="shared" si="5"/>
        <v>4724.624260152429</v>
      </c>
      <c r="L64" s="46">
        <f t="shared" si="5"/>
        <v>4551.487190236239</v>
      </c>
      <c r="M64" s="46">
        <f t="shared" si="5"/>
        <v>4384.686411338247</v>
      </c>
      <c r="N64" s="46">
        <f t="shared" si="5"/>
        <v>4223.990321413586</v>
      </c>
      <c r="O64" s="118">
        <f t="shared" si="5"/>
        <v>4069.1757740836897</v>
      </c>
      <c r="P64" s="46">
        <f>P60/P63</f>
        <v>3920.0277702579206</v>
      </c>
      <c r="Q64" s="46">
        <f>Q60/Q63</f>
        <v>3776.3391609903674</v>
      </c>
      <c r="R64" s="46">
        <f>R60/R63</f>
        <v>3637.910361162898</v>
      </c>
      <c r="S64" s="46"/>
      <c r="T64" s="76"/>
      <c r="U64" s="15"/>
      <c r="V64" s="14"/>
      <c r="W64" s="17"/>
      <c r="X64" s="12"/>
      <c r="Y64" s="12"/>
      <c r="Z64" s="1"/>
      <c r="AA64" s="1"/>
      <c r="AB64" s="1"/>
      <c r="AC64" s="1"/>
    </row>
    <row r="65" spans="2:29" ht="13.5" thickBot="1">
      <c r="B65" s="59"/>
      <c r="C65" s="9" t="s">
        <v>19</v>
      </c>
      <c r="D65" s="11"/>
      <c r="E65" s="14"/>
      <c r="F65" s="42">
        <f>SUM(F64:R64)</f>
        <v>59682.344922508484</v>
      </c>
      <c r="G65" s="45"/>
      <c r="H65" s="45"/>
      <c r="I65" s="45"/>
      <c r="J65" s="45"/>
      <c r="K65" s="45"/>
      <c r="L65" s="45"/>
      <c r="M65" s="45"/>
      <c r="N65" s="45"/>
      <c r="O65" s="117"/>
      <c r="P65" s="45"/>
      <c r="Q65" s="45"/>
      <c r="R65" s="45"/>
      <c r="S65" s="45"/>
      <c r="T65" s="76"/>
      <c r="U65" s="15"/>
      <c r="V65" s="14"/>
      <c r="W65" s="17"/>
      <c r="X65" s="12"/>
      <c r="Y65" s="12"/>
      <c r="Z65" s="1"/>
      <c r="AA65" s="1"/>
      <c r="AB65" s="1"/>
      <c r="AC65" s="1"/>
    </row>
    <row r="66" spans="2:29" ht="12.75">
      <c r="B66" s="59"/>
      <c r="C66" s="9"/>
      <c r="D66" s="11"/>
      <c r="E66" s="14"/>
      <c r="F66" s="104"/>
      <c r="G66" s="45"/>
      <c r="H66" s="45"/>
      <c r="I66" s="45"/>
      <c r="J66" s="45"/>
      <c r="K66" s="45"/>
      <c r="L66" s="45"/>
      <c r="M66" s="45"/>
      <c r="N66" s="45"/>
      <c r="O66" s="117"/>
      <c r="P66" s="45"/>
      <c r="Q66" s="45"/>
      <c r="R66" s="45"/>
      <c r="S66" s="45"/>
      <c r="T66" s="76"/>
      <c r="U66" s="15"/>
      <c r="V66" s="14"/>
      <c r="W66" s="17"/>
      <c r="X66" s="12"/>
      <c r="Y66" s="12"/>
      <c r="Z66" s="1"/>
      <c r="AA66" s="1"/>
      <c r="AB66" s="1"/>
      <c r="AC66" s="1"/>
    </row>
    <row r="67" spans="2:29" ht="12.75">
      <c r="B67" s="59"/>
      <c r="C67" s="9"/>
      <c r="D67" s="11"/>
      <c r="E67" s="14"/>
      <c r="F67" s="104"/>
      <c r="G67" s="45"/>
      <c r="H67" s="45"/>
      <c r="I67" s="45"/>
      <c r="J67" s="45"/>
      <c r="K67" s="45"/>
      <c r="L67" s="45"/>
      <c r="M67" s="45"/>
      <c r="N67" s="45"/>
      <c r="O67" s="117"/>
      <c r="P67" s="45"/>
      <c r="Q67" s="45"/>
      <c r="R67" s="45"/>
      <c r="S67" s="45"/>
      <c r="T67" s="76"/>
      <c r="U67" s="15"/>
      <c r="V67" s="14"/>
      <c r="W67" s="17"/>
      <c r="X67" s="12"/>
      <c r="Y67" s="12"/>
      <c r="Z67" s="1"/>
      <c r="AA67" s="1"/>
      <c r="AB67" s="1"/>
      <c r="AC67" s="1"/>
    </row>
    <row r="68" spans="2:29" ht="12.75">
      <c r="B68" s="59"/>
      <c r="C68" s="33" t="s">
        <v>61</v>
      </c>
      <c r="D68" s="15"/>
      <c r="E68" s="15"/>
      <c r="F68" s="26"/>
      <c r="G68" s="26"/>
      <c r="H68" s="26"/>
      <c r="I68" s="26"/>
      <c r="J68" s="26"/>
      <c r="K68" s="26"/>
      <c r="L68" s="26"/>
      <c r="M68" s="26"/>
      <c r="N68" s="26"/>
      <c r="O68" s="26"/>
      <c r="P68" s="26"/>
      <c r="Q68" s="26"/>
      <c r="R68" s="26"/>
      <c r="S68" s="26"/>
      <c r="T68" s="76"/>
      <c r="U68" s="15"/>
      <c r="V68" s="14"/>
      <c r="W68" s="17"/>
      <c r="X68" s="19"/>
      <c r="Y68" s="12"/>
      <c r="Z68" s="1"/>
      <c r="AA68" s="1"/>
      <c r="AB68" s="1"/>
      <c r="AC68" s="1"/>
    </row>
    <row r="69" spans="2:29" ht="12.75">
      <c r="B69" s="59"/>
      <c r="C69" s="33"/>
      <c r="D69" s="15"/>
      <c r="E69" s="15"/>
      <c r="F69" s="26"/>
      <c r="G69" s="26"/>
      <c r="H69" s="26"/>
      <c r="I69" s="26"/>
      <c r="J69" s="26"/>
      <c r="K69" s="26"/>
      <c r="L69" s="26"/>
      <c r="M69" s="26"/>
      <c r="N69" s="26"/>
      <c r="O69" s="26"/>
      <c r="P69" s="26"/>
      <c r="Q69" s="26"/>
      <c r="R69" s="26"/>
      <c r="S69" s="26"/>
      <c r="T69" s="76"/>
      <c r="U69" s="15"/>
      <c r="V69" s="14"/>
      <c r="W69" s="17"/>
      <c r="X69" s="19"/>
      <c r="Y69" s="12"/>
      <c r="Z69" s="1"/>
      <c r="AA69" s="1"/>
      <c r="AB69" s="1"/>
      <c r="AC69" s="1"/>
    </row>
    <row r="70" spans="2:29" ht="12.75">
      <c r="B70" s="59"/>
      <c r="C70" s="65" t="s">
        <v>62</v>
      </c>
      <c r="D70" s="15"/>
      <c r="E70" s="103">
        <v>1</v>
      </c>
      <c r="F70" s="26"/>
      <c r="G70" s="26"/>
      <c r="H70" s="26"/>
      <c r="I70" s="26"/>
      <c r="J70" s="26"/>
      <c r="K70" s="26"/>
      <c r="L70" s="26"/>
      <c r="M70" s="26"/>
      <c r="N70" s="26"/>
      <c r="O70" s="26"/>
      <c r="P70" s="26"/>
      <c r="Q70" s="26"/>
      <c r="R70" s="26"/>
      <c r="S70" s="26"/>
      <c r="T70" s="76"/>
      <c r="U70" s="15"/>
      <c r="V70" s="14"/>
      <c r="W70" s="17"/>
      <c r="X70" s="19"/>
      <c r="Y70" s="12"/>
      <c r="Z70" s="1"/>
      <c r="AA70" s="1"/>
      <c r="AB70" s="1"/>
      <c r="AC70" s="1"/>
    </row>
    <row r="71" spans="2:29" ht="12.75">
      <c r="B71" s="59"/>
      <c r="C71" s="41" t="s">
        <v>12</v>
      </c>
      <c r="D71" s="11"/>
      <c r="E71" s="94">
        <f>G15</f>
        <v>0.056</v>
      </c>
      <c r="F71" s="45"/>
      <c r="G71" s="45"/>
      <c r="H71" s="45"/>
      <c r="I71" s="45"/>
      <c r="J71" s="45"/>
      <c r="K71" s="45"/>
      <c r="L71" s="45"/>
      <c r="M71" s="45"/>
      <c r="N71" s="45"/>
      <c r="O71" s="117"/>
      <c r="P71" s="45"/>
      <c r="Q71" s="45"/>
      <c r="R71" s="45"/>
      <c r="S71" s="45"/>
      <c r="T71" s="76"/>
      <c r="U71" s="15"/>
      <c r="V71" s="14"/>
      <c r="W71" s="17"/>
      <c r="X71" s="12"/>
      <c r="Y71" s="12"/>
      <c r="Z71" s="1"/>
      <c r="AA71" s="1"/>
      <c r="AB71" s="1"/>
      <c r="AC71" s="1"/>
    </row>
    <row r="72" spans="2:29" ht="12.75">
      <c r="B72" s="59"/>
      <c r="C72" s="41" t="s">
        <v>109</v>
      </c>
      <c r="D72" s="11"/>
      <c r="E72" s="94">
        <f>IF(E70=1,G33,G16)</f>
        <v>0.057357142857142863</v>
      </c>
      <c r="T72" s="76"/>
      <c r="U72" s="15"/>
      <c r="V72" s="14"/>
      <c r="W72" s="17"/>
      <c r="X72" s="12"/>
      <c r="Y72" s="12"/>
      <c r="Z72" s="1"/>
      <c r="AA72" s="1"/>
      <c r="AB72" s="1"/>
      <c r="AC72" s="1"/>
    </row>
    <row r="73" spans="2:29" ht="12.75">
      <c r="B73" s="59"/>
      <c r="C73" s="41" t="s">
        <v>17</v>
      </c>
      <c r="D73" s="11"/>
      <c r="E73" s="32">
        <f>(E72-E71)/13</f>
        <v>0.00010439560439560479</v>
      </c>
      <c r="T73" s="76"/>
      <c r="U73" s="15"/>
      <c r="V73" s="14"/>
      <c r="W73" s="17"/>
      <c r="X73" s="12"/>
      <c r="Y73" s="12"/>
      <c r="Z73" s="1"/>
      <c r="AA73" s="1"/>
      <c r="AB73" s="1"/>
      <c r="AC73" s="1"/>
    </row>
    <row r="74" spans="2:29" ht="12.75">
      <c r="B74" s="59"/>
      <c r="C74" s="41"/>
      <c r="D74" s="11"/>
      <c r="E74" s="105"/>
      <c r="F74" s="90">
        <f aca="true" t="shared" si="6" ref="F74:R74">$E$73*F52+$E$71</f>
        <v>0.056104395604395604</v>
      </c>
      <c r="G74" s="90">
        <f t="shared" si="6"/>
        <v>0.05620879120879121</v>
      </c>
      <c r="H74" s="90">
        <f t="shared" si="6"/>
        <v>0.05631318681318682</v>
      </c>
      <c r="I74" s="90">
        <f t="shared" si="6"/>
        <v>0.05641758241758242</v>
      </c>
      <c r="J74" s="90">
        <f t="shared" si="6"/>
        <v>0.056521978021978024</v>
      </c>
      <c r="K74" s="90">
        <f t="shared" si="6"/>
        <v>0.05662637362637363</v>
      </c>
      <c r="L74" s="90">
        <f t="shared" si="6"/>
        <v>0.05673076923076924</v>
      </c>
      <c r="M74" s="90">
        <f t="shared" si="6"/>
        <v>0.05683516483516484</v>
      </c>
      <c r="N74" s="90">
        <f t="shared" si="6"/>
        <v>0.056939560439560444</v>
      </c>
      <c r="O74" s="115">
        <f t="shared" si="6"/>
        <v>0.05704395604395605</v>
      </c>
      <c r="P74" s="115">
        <f t="shared" si="6"/>
        <v>0.05714835164835166</v>
      </c>
      <c r="Q74" s="115">
        <f t="shared" si="6"/>
        <v>0.05725274725274726</v>
      </c>
      <c r="R74" s="115">
        <f t="shared" si="6"/>
        <v>0.057357142857142863</v>
      </c>
      <c r="S74" s="90"/>
      <c r="T74" s="76"/>
      <c r="U74" s="15"/>
      <c r="V74" s="14"/>
      <c r="W74" s="17"/>
      <c r="X74" s="12"/>
      <c r="Y74" s="12"/>
      <c r="Z74" s="1"/>
      <c r="AA74" s="1"/>
      <c r="AB74" s="1"/>
      <c r="AC74" s="1"/>
    </row>
    <row r="75" spans="2:29" ht="12.75">
      <c r="B75" s="59"/>
      <c r="C75" s="41" t="s">
        <v>64</v>
      </c>
      <c r="D75" s="11"/>
      <c r="E75" s="14"/>
      <c r="F75" s="91">
        <f aca="true" t="shared" si="7" ref="F75:O75">F55*F74</f>
        <v>5733.926754606044</v>
      </c>
      <c r="G75" s="91">
        <f t="shared" si="7"/>
        <v>5939.912359554099</v>
      </c>
      <c r="H75" s="91">
        <f t="shared" si="7"/>
        <v>6153.276566310297</v>
      </c>
      <c r="I75" s="91">
        <f t="shared" si="7"/>
        <v>6349.624265426905</v>
      </c>
      <c r="J75" s="91">
        <f t="shared" si="7"/>
        <v>6552.214877580832</v>
      </c>
      <c r="K75" s="91">
        <f t="shared" si="7"/>
        <v>6761.246264625109</v>
      </c>
      <c r="L75" s="91">
        <f t="shared" si="7"/>
        <v>6976.92254150222</v>
      </c>
      <c r="M75" s="91">
        <f t="shared" si="7"/>
        <v>7199.454273353795</v>
      </c>
      <c r="N75" s="91">
        <f t="shared" si="7"/>
        <v>7429.058678829113</v>
      </c>
      <c r="O75" s="119">
        <f t="shared" si="7"/>
        <v>7665.959839786931</v>
      </c>
      <c r="P75" s="119">
        <f>P55*P74</f>
        <v>7910.388917591274</v>
      </c>
      <c r="Q75" s="119">
        <f>Q55*Q74</f>
        <v>8162.584376208067</v>
      </c>
      <c r="R75" s="119">
        <f>R55*R74</f>
        <v>8422.792212316037</v>
      </c>
      <c r="S75" s="91"/>
      <c r="T75" s="76"/>
      <c r="U75" s="15"/>
      <c r="V75" s="14"/>
      <c r="W75" s="17"/>
      <c r="X75" s="12"/>
      <c r="Y75" s="12"/>
      <c r="Z75" s="1"/>
      <c r="AA75" s="1"/>
      <c r="AB75" s="1"/>
      <c r="AC75" s="1"/>
    </row>
    <row r="76" spans="2:29" ht="12.75">
      <c r="B76" s="59"/>
      <c r="C76" s="9" t="s">
        <v>65</v>
      </c>
      <c r="D76" s="11"/>
      <c r="E76" s="14"/>
      <c r="F76" s="91">
        <f aca="true" t="shared" si="8" ref="F76:O76">F75/F63</f>
        <v>5668.442957084621</v>
      </c>
      <c r="G76" s="91">
        <f t="shared" si="8"/>
        <v>5499.74348773967</v>
      </c>
      <c r="H76" s="91">
        <f t="shared" si="8"/>
        <v>5336.0463044866065</v>
      </c>
      <c r="I76" s="91">
        <f t="shared" si="8"/>
        <v>5157.175828117809</v>
      </c>
      <c r="J76" s="91">
        <f t="shared" si="8"/>
        <v>4984.284231774849</v>
      </c>
      <c r="K76" s="91">
        <f t="shared" si="8"/>
        <v>4817.172301655217</v>
      </c>
      <c r="L76" s="91">
        <f t="shared" si="8"/>
        <v>4655.647438001702</v>
      </c>
      <c r="M76" s="91">
        <f t="shared" si="8"/>
        <v>4499.523436397106</v>
      </c>
      <c r="N76" s="91">
        <f t="shared" si="8"/>
        <v>4348.6202762575995</v>
      </c>
      <c r="O76" s="119">
        <f t="shared" si="8"/>
        <v>4202.763916288984</v>
      </c>
      <c r="P76" s="119">
        <f>P75/P63</f>
        <v>4061.7860966778876</v>
      </c>
      <c r="Q76" s="119">
        <f>Q75/Q63</f>
        <v>3925.5241477972495</v>
      </c>
      <c r="R76" s="119">
        <f>R75/R63</f>
        <v>3793.8208052127375</v>
      </c>
      <c r="S76" s="91"/>
      <c r="T76" s="76"/>
      <c r="U76" s="15"/>
      <c r="V76" s="14"/>
      <c r="W76" s="17"/>
      <c r="X76" s="12"/>
      <c r="Y76" s="12"/>
      <c r="Z76" s="1"/>
      <c r="AA76" s="1"/>
      <c r="AB76" s="1"/>
      <c r="AC76" s="1"/>
    </row>
    <row r="77" ht="12.75">
      <c r="B77" s="59"/>
    </row>
    <row r="78" spans="2:29" ht="12.75">
      <c r="B78" s="59"/>
      <c r="C78" s="102" t="s">
        <v>60</v>
      </c>
      <c r="D78" s="11"/>
      <c r="E78" s="14"/>
      <c r="F78" s="45"/>
      <c r="G78" s="45"/>
      <c r="H78" s="45"/>
      <c r="I78" s="45"/>
      <c r="J78" s="45"/>
      <c r="K78" s="45"/>
      <c r="L78" s="45"/>
      <c r="M78" s="45"/>
      <c r="N78" s="45"/>
      <c r="O78" s="117"/>
      <c r="P78" s="45"/>
      <c r="Q78" s="45"/>
      <c r="R78" s="45"/>
      <c r="S78" s="45"/>
      <c r="T78" s="76"/>
      <c r="U78" s="15"/>
      <c r="V78" s="14"/>
      <c r="W78" s="17"/>
      <c r="X78" s="12"/>
      <c r="Y78" s="12"/>
      <c r="Z78" s="1"/>
      <c r="AA78" s="1"/>
      <c r="AB78" s="1"/>
      <c r="AC78" s="1"/>
    </row>
    <row r="79" spans="2:29" ht="12.75">
      <c r="B79" s="59"/>
      <c r="C79" s="9"/>
      <c r="D79" s="11"/>
      <c r="E79" s="14"/>
      <c r="F79" s="45"/>
      <c r="G79" s="45"/>
      <c r="H79" s="45"/>
      <c r="I79" s="45"/>
      <c r="J79" s="45"/>
      <c r="K79" s="45"/>
      <c r="L79" s="45"/>
      <c r="M79" s="45"/>
      <c r="N79" s="45"/>
      <c r="O79" s="117"/>
      <c r="P79" s="45"/>
      <c r="Q79" s="45"/>
      <c r="R79" s="45"/>
      <c r="S79" s="45"/>
      <c r="T79" s="76"/>
      <c r="U79" s="15"/>
      <c r="V79" s="14"/>
      <c r="W79" s="17"/>
      <c r="X79" s="12"/>
      <c r="Y79" s="12"/>
      <c r="Z79" s="1"/>
      <c r="AA79" s="1"/>
      <c r="AB79" s="1"/>
      <c r="AC79" s="1"/>
    </row>
    <row r="80" spans="2:29" ht="12.75">
      <c r="B80" s="59"/>
      <c r="C80" s="9" t="s">
        <v>59</v>
      </c>
      <c r="D80" s="11"/>
      <c r="E80" s="103">
        <v>1</v>
      </c>
      <c r="F80" s="45"/>
      <c r="G80" s="45"/>
      <c r="H80" s="45"/>
      <c r="I80" s="45"/>
      <c r="J80" s="45"/>
      <c r="K80" s="45"/>
      <c r="L80" s="45"/>
      <c r="M80" s="45"/>
      <c r="N80" s="45"/>
      <c r="O80" s="117"/>
      <c r="P80" s="45"/>
      <c r="Q80" s="45"/>
      <c r="R80" s="45"/>
      <c r="S80" s="45"/>
      <c r="T80" s="76"/>
      <c r="U80" s="15"/>
      <c r="V80" s="14"/>
      <c r="W80" s="17"/>
      <c r="X80" s="12"/>
      <c r="Y80" s="12"/>
      <c r="Z80" s="1"/>
      <c r="AA80" s="1"/>
      <c r="AB80" s="1"/>
      <c r="AC80" s="1"/>
    </row>
    <row r="81" spans="2:29" ht="12.75">
      <c r="B81" s="59"/>
      <c r="C81" s="41" t="s">
        <v>2</v>
      </c>
      <c r="D81" s="15"/>
      <c r="E81" s="15"/>
      <c r="F81" s="18">
        <f>G19*$E$80</f>
        <v>89.4788</v>
      </c>
      <c r="G81" s="18">
        <f>G20*$E$80</f>
        <v>149.4297</v>
      </c>
      <c r="H81" s="18">
        <f>G21*$E$80</f>
        <v>209.3806</v>
      </c>
      <c r="I81" s="18">
        <f>G22*$E$80</f>
        <v>269.3314</v>
      </c>
      <c r="J81" s="18">
        <f>G23*$E$80</f>
        <v>329.2823</v>
      </c>
      <c r="K81" s="18">
        <f>G24*$E$80</f>
        <v>389.2331</v>
      </c>
      <c r="L81" s="18">
        <f>G25*$E$80</f>
        <v>449.184</v>
      </c>
      <c r="M81" s="18">
        <f>G26*$E$80</f>
        <v>509.1348</v>
      </c>
      <c r="N81" s="18">
        <f>G27*$E$80</f>
        <v>569.0857</v>
      </c>
      <c r="O81" s="18">
        <f>G28*$E$80</f>
        <v>629.0365</v>
      </c>
      <c r="P81" s="18">
        <f>G29*$E$80</f>
        <v>688.9874</v>
      </c>
      <c r="Q81" s="18">
        <f>G30*$E$80</f>
        <v>748.9383</v>
      </c>
      <c r="R81" s="18">
        <f>G31*$E$80</f>
        <v>808.8891</v>
      </c>
      <c r="S81" s="15"/>
      <c r="T81" s="76"/>
      <c r="U81" s="15"/>
      <c r="V81" s="14"/>
      <c r="W81" s="17"/>
      <c r="X81" s="12"/>
      <c r="Y81" s="12"/>
      <c r="Z81" s="1"/>
      <c r="AA81" s="1"/>
      <c r="AB81" s="1"/>
      <c r="AC81" s="1"/>
    </row>
    <row r="82" spans="2:29" ht="12.75">
      <c r="B82" s="59"/>
      <c r="C82" s="41" t="s">
        <v>27</v>
      </c>
      <c r="D82" s="15"/>
      <c r="E82" s="15"/>
      <c r="F82" s="26">
        <f aca="true" t="shared" si="9" ref="F82:O82">F75-F81</f>
        <v>5644.447954606044</v>
      </c>
      <c r="G82" s="26">
        <f t="shared" si="9"/>
        <v>5790.482659554099</v>
      </c>
      <c r="H82" s="26">
        <f t="shared" si="9"/>
        <v>5943.895966310297</v>
      </c>
      <c r="I82" s="26">
        <f t="shared" si="9"/>
        <v>6080.292865426905</v>
      </c>
      <c r="J82" s="26">
        <f t="shared" si="9"/>
        <v>6222.932577580832</v>
      </c>
      <c r="K82" s="26">
        <f t="shared" si="9"/>
        <v>6372.013164625108</v>
      </c>
      <c r="L82" s="26">
        <f t="shared" si="9"/>
        <v>6527.73854150222</v>
      </c>
      <c r="M82" s="26">
        <f t="shared" si="9"/>
        <v>6690.319473353795</v>
      </c>
      <c r="N82" s="26">
        <f t="shared" si="9"/>
        <v>6859.972978829113</v>
      </c>
      <c r="O82" s="26">
        <f t="shared" si="9"/>
        <v>7036.923339786931</v>
      </c>
      <c r="P82" s="26">
        <f>P75-P81</f>
        <v>7221.401517591274</v>
      </c>
      <c r="Q82" s="26">
        <f>Q75-Q81</f>
        <v>7413.646076208067</v>
      </c>
      <c r="R82" s="26">
        <f>R75-R81</f>
        <v>7613.903112316037</v>
      </c>
      <c r="S82" s="26"/>
      <c r="T82" s="76"/>
      <c r="U82" s="15"/>
      <c r="V82" s="14"/>
      <c r="W82" s="17"/>
      <c r="X82" s="19"/>
      <c r="Y82" s="12"/>
      <c r="Z82" s="1"/>
      <c r="AA82" s="1"/>
      <c r="AB82" s="1"/>
      <c r="AC82" s="1"/>
    </row>
    <row r="83" spans="2:29" ht="12.75">
      <c r="B83" s="59"/>
      <c r="C83" s="41" t="s">
        <v>20</v>
      </c>
      <c r="D83" s="15"/>
      <c r="E83" s="15"/>
      <c r="F83" s="26">
        <f aca="true" t="shared" si="10" ref="F83:O83">F82/F63</f>
        <v>5579.9860417148975</v>
      </c>
      <c r="G83" s="26">
        <f t="shared" si="10"/>
        <v>5361.387066010986</v>
      </c>
      <c r="H83" s="26">
        <f t="shared" si="10"/>
        <v>5154.474004782363</v>
      </c>
      <c r="I83" s="26">
        <f t="shared" si="10"/>
        <v>4938.42439846298</v>
      </c>
      <c r="J83" s="26">
        <f t="shared" si="10"/>
        <v>4733.798463777795</v>
      </c>
      <c r="K83" s="26">
        <f t="shared" si="10"/>
        <v>4539.856133182338</v>
      </c>
      <c r="L83" s="26">
        <f t="shared" si="10"/>
        <v>4355.910365337987</v>
      </c>
      <c r="M83" s="26">
        <f t="shared" si="10"/>
        <v>4181.323767657745</v>
      </c>
      <c r="N83" s="26">
        <f t="shared" si="10"/>
        <v>4015.5043700660644</v>
      </c>
      <c r="O83" s="26">
        <f t="shared" si="10"/>
        <v>3857.902743066063</v>
      </c>
      <c r="P83" s="26">
        <f>P82/P63</f>
        <v>3708.0083657394193</v>
      </c>
      <c r="Q83" s="26">
        <f>Q82/Q63</f>
        <v>3565.3471197435456</v>
      </c>
      <c r="R83" s="26">
        <f>R82/R63</f>
        <v>3429.4784090887356</v>
      </c>
      <c r="S83" s="26"/>
      <c r="T83" s="76"/>
      <c r="U83" s="15"/>
      <c r="V83" s="14"/>
      <c r="W83" s="17"/>
      <c r="X83" s="19"/>
      <c r="Y83" s="12"/>
      <c r="Z83" s="1"/>
      <c r="AA83" s="1"/>
      <c r="AB83" s="1"/>
      <c r="AC83" s="1"/>
    </row>
    <row r="84" spans="2:29" ht="12.75">
      <c r="B84" s="59"/>
      <c r="C84" s="41"/>
      <c r="D84" s="15"/>
      <c r="E84" s="15"/>
      <c r="F84" s="26"/>
      <c r="G84" s="26"/>
      <c r="H84" s="26"/>
      <c r="I84" s="26"/>
      <c r="J84" s="26"/>
      <c r="K84" s="26"/>
      <c r="L84" s="26"/>
      <c r="M84" s="26"/>
      <c r="N84" s="26"/>
      <c r="O84" s="26"/>
      <c r="P84" s="26"/>
      <c r="Q84" s="26"/>
      <c r="R84" s="26"/>
      <c r="S84" s="26"/>
      <c r="T84" s="76"/>
      <c r="U84" s="15"/>
      <c r="V84" s="14"/>
      <c r="W84" s="17"/>
      <c r="X84" s="19"/>
      <c r="Y84" s="12"/>
      <c r="Z84" s="1"/>
      <c r="AA84" s="1"/>
      <c r="AB84" s="1"/>
      <c r="AC84" s="1"/>
    </row>
    <row r="85" spans="2:29" ht="13.5" thickBot="1">
      <c r="B85" s="59"/>
      <c r="C85" s="41"/>
      <c r="D85" s="15"/>
      <c r="E85" s="15"/>
      <c r="F85" s="26"/>
      <c r="G85" s="26"/>
      <c r="H85" s="26"/>
      <c r="I85" s="26"/>
      <c r="J85" s="26"/>
      <c r="K85" s="26"/>
      <c r="L85" s="26"/>
      <c r="M85" s="26"/>
      <c r="N85" s="26"/>
      <c r="O85" s="26"/>
      <c r="P85" s="26"/>
      <c r="Q85" s="26"/>
      <c r="R85" s="26"/>
      <c r="S85" s="26"/>
      <c r="T85" s="76"/>
      <c r="U85" s="15"/>
      <c r="V85" s="14"/>
      <c r="W85" s="17"/>
      <c r="X85" s="19"/>
      <c r="Y85" s="12"/>
      <c r="Z85" s="1"/>
      <c r="AA85" s="1"/>
      <c r="AB85" s="1"/>
      <c r="AC85" s="1"/>
    </row>
    <row r="86" spans="2:29" ht="13.5" thickBot="1">
      <c r="B86" s="59" t="s">
        <v>26</v>
      </c>
      <c r="C86" s="41" t="s">
        <v>21</v>
      </c>
      <c r="D86" s="15"/>
      <c r="E86" s="15"/>
      <c r="F86" s="42">
        <f>SUM(F83:R83)</f>
        <v>57421.40124863091</v>
      </c>
      <c r="G86" s="15"/>
      <c r="H86" s="15"/>
      <c r="I86" s="15"/>
      <c r="J86" s="15"/>
      <c r="K86" s="15"/>
      <c r="L86" s="15"/>
      <c r="M86" s="15"/>
      <c r="N86" s="15"/>
      <c r="O86" s="15"/>
      <c r="P86" s="15"/>
      <c r="Q86" s="15"/>
      <c r="R86" s="15"/>
      <c r="S86" s="15"/>
      <c r="T86" s="76"/>
      <c r="U86" s="15"/>
      <c r="V86" s="14"/>
      <c r="W86" s="17"/>
      <c r="X86" s="19"/>
      <c r="Y86" s="12"/>
      <c r="Z86" s="1"/>
      <c r="AA86" s="1"/>
      <c r="AB86" s="1"/>
      <c r="AC86" s="1"/>
    </row>
    <row r="87" spans="2:29" ht="13.5" thickBot="1">
      <c r="B87" s="59"/>
      <c r="C87" s="41" t="s">
        <v>22</v>
      </c>
      <c r="D87" s="15"/>
      <c r="E87" s="15"/>
      <c r="F87" s="43">
        <f>-(1-(F86/F65))</f>
        <v>-0.037882956455769</v>
      </c>
      <c r="G87" s="15"/>
      <c r="H87" s="15"/>
      <c r="I87" s="15"/>
      <c r="J87" s="15"/>
      <c r="K87" s="15"/>
      <c r="L87" s="15"/>
      <c r="M87" s="15"/>
      <c r="N87" s="15"/>
      <c r="O87" s="15"/>
      <c r="P87" s="15"/>
      <c r="Q87" s="15"/>
      <c r="R87" s="15"/>
      <c r="S87" s="15"/>
      <c r="T87" s="76"/>
      <c r="U87" s="15"/>
      <c r="V87" s="14"/>
      <c r="W87" s="17"/>
      <c r="X87" s="19"/>
      <c r="Y87" s="12"/>
      <c r="Z87" s="1"/>
      <c r="AA87" s="1"/>
      <c r="AB87" s="1"/>
      <c r="AC87" s="1"/>
    </row>
    <row r="88" spans="2:29" ht="12.75">
      <c r="B88" s="59"/>
      <c r="G88" s="15"/>
      <c r="H88" s="15"/>
      <c r="I88" s="15"/>
      <c r="J88" s="15"/>
      <c r="K88" s="15"/>
      <c r="L88" s="15"/>
      <c r="M88" s="15"/>
      <c r="N88" s="15"/>
      <c r="O88" s="15"/>
      <c r="P88" s="15"/>
      <c r="Q88" s="15"/>
      <c r="R88" s="15"/>
      <c r="S88" s="15"/>
      <c r="T88" s="76"/>
      <c r="U88" s="15"/>
      <c r="V88" s="14"/>
      <c r="W88" s="17"/>
      <c r="X88" s="19"/>
      <c r="Y88" s="12"/>
      <c r="Z88" s="1"/>
      <c r="AA88" s="1"/>
      <c r="AB88" s="1"/>
      <c r="AC88" s="1"/>
    </row>
    <row r="89" spans="2:29" ht="12.75">
      <c r="B89" s="59"/>
      <c r="C89" s="41"/>
      <c r="D89" s="15"/>
      <c r="E89" s="15"/>
      <c r="F89" s="15"/>
      <c r="G89" s="15"/>
      <c r="H89" s="15"/>
      <c r="I89" s="15"/>
      <c r="J89" s="15"/>
      <c r="K89" s="15"/>
      <c r="L89" s="15"/>
      <c r="M89" s="15"/>
      <c r="N89" s="15"/>
      <c r="O89" s="15"/>
      <c r="P89" s="15"/>
      <c r="Q89" s="15"/>
      <c r="R89" s="15"/>
      <c r="S89" s="15"/>
      <c r="T89" s="76"/>
      <c r="U89" s="15"/>
      <c r="V89" s="14"/>
      <c r="W89" s="17"/>
      <c r="X89" s="19"/>
      <c r="Y89" s="12"/>
      <c r="Z89" s="1"/>
      <c r="AA89" s="1"/>
      <c r="AB89" s="1"/>
      <c r="AC89" s="1"/>
    </row>
    <row r="90" spans="2:29" ht="12.75">
      <c r="B90" s="59"/>
      <c r="C90" s="41"/>
      <c r="D90" s="15"/>
      <c r="E90" s="15"/>
      <c r="F90" s="15"/>
      <c r="G90" s="15"/>
      <c r="H90" s="15"/>
      <c r="I90" s="15"/>
      <c r="J90" s="15"/>
      <c r="K90" s="15"/>
      <c r="L90" s="15"/>
      <c r="M90" s="15"/>
      <c r="N90" s="15"/>
      <c r="O90" s="15"/>
      <c r="P90" s="15"/>
      <c r="Q90" s="15"/>
      <c r="R90" s="15"/>
      <c r="S90" s="15"/>
      <c r="T90" s="76"/>
      <c r="U90" s="15"/>
      <c r="V90" s="14"/>
      <c r="W90" s="17"/>
      <c r="X90" s="19"/>
      <c r="Y90" s="12"/>
      <c r="Z90" s="1"/>
      <c r="AA90" s="1"/>
      <c r="AB90" s="1"/>
      <c r="AC90" s="1"/>
    </row>
    <row r="91" spans="2:29" ht="13.5" thickBot="1">
      <c r="B91" s="61"/>
      <c r="C91" s="77"/>
      <c r="D91" s="78"/>
      <c r="E91" s="78"/>
      <c r="F91" s="78"/>
      <c r="G91" s="78"/>
      <c r="H91" s="78"/>
      <c r="I91" s="78"/>
      <c r="J91" s="78"/>
      <c r="K91" s="78"/>
      <c r="L91" s="78"/>
      <c r="M91" s="78"/>
      <c r="N91" s="78"/>
      <c r="O91" s="78"/>
      <c r="P91" s="78"/>
      <c r="Q91" s="78"/>
      <c r="R91" s="78"/>
      <c r="S91" s="78"/>
      <c r="T91" s="79"/>
      <c r="U91" s="15"/>
      <c r="V91" s="14"/>
      <c r="W91" s="17"/>
      <c r="X91" s="19"/>
      <c r="Y91" s="12"/>
      <c r="Z91" s="1"/>
      <c r="AA91" s="1"/>
      <c r="AB91" s="1"/>
      <c r="AC91" s="1"/>
    </row>
    <row r="92" spans="3:29" ht="12.75">
      <c r="C92" s="41"/>
      <c r="D92" s="15"/>
      <c r="E92" s="15"/>
      <c r="F92" s="15"/>
      <c r="G92" s="15"/>
      <c r="H92" s="15"/>
      <c r="I92" s="15"/>
      <c r="J92" s="15"/>
      <c r="K92" s="15"/>
      <c r="L92" s="15"/>
      <c r="M92" s="15"/>
      <c r="N92" s="15"/>
      <c r="O92" s="15"/>
      <c r="P92" s="15"/>
      <c r="Q92" s="15"/>
      <c r="R92" s="15"/>
      <c r="S92" s="15"/>
      <c r="T92" s="15"/>
      <c r="U92" s="15"/>
      <c r="V92" s="14"/>
      <c r="W92" s="17"/>
      <c r="X92" s="19"/>
      <c r="Y92" s="12"/>
      <c r="Z92" s="1"/>
      <c r="AA92" s="1"/>
      <c r="AB92" s="1"/>
      <c r="AC92" s="1"/>
    </row>
    <row r="93" spans="3:29" ht="12.75">
      <c r="C93" s="41"/>
      <c r="D93" s="15"/>
      <c r="E93" s="15"/>
      <c r="F93" s="15"/>
      <c r="G93" s="15"/>
      <c r="H93" s="15"/>
      <c r="I93" s="15"/>
      <c r="J93" s="15"/>
      <c r="K93" s="15"/>
      <c r="L93" s="15"/>
      <c r="M93" s="15"/>
      <c r="N93" s="15"/>
      <c r="O93" s="15"/>
      <c r="P93" s="15"/>
      <c r="Q93" s="15"/>
      <c r="R93" s="15"/>
      <c r="S93" s="15"/>
      <c r="T93" s="15"/>
      <c r="U93" s="15"/>
      <c r="V93" s="14"/>
      <c r="W93" s="17"/>
      <c r="X93" s="19"/>
      <c r="Y93" s="12"/>
      <c r="Z93" s="1"/>
      <c r="AA93" s="1"/>
      <c r="AB93" s="1"/>
      <c r="AC93" s="1"/>
    </row>
    <row r="94" spans="3:29" ht="12.75">
      <c r="C94" s="41"/>
      <c r="D94" s="15"/>
      <c r="E94" s="15"/>
      <c r="F94" s="15"/>
      <c r="G94" s="15"/>
      <c r="H94" s="15"/>
      <c r="I94" s="15"/>
      <c r="J94" s="15"/>
      <c r="K94" s="15"/>
      <c r="L94" s="15"/>
      <c r="M94" s="15"/>
      <c r="N94" s="15"/>
      <c r="O94" s="15"/>
      <c r="P94" s="15"/>
      <c r="Q94" s="15"/>
      <c r="R94" s="15"/>
      <c r="S94" s="15"/>
      <c r="T94" s="15"/>
      <c r="U94" s="15"/>
      <c r="V94" s="14"/>
      <c r="W94" s="17"/>
      <c r="X94" s="19"/>
      <c r="Y94" s="12"/>
      <c r="Z94" s="1"/>
      <c r="AA94" s="1"/>
      <c r="AB94" s="1"/>
      <c r="AC94" s="1"/>
    </row>
    <row r="95" spans="2:28" ht="12.75">
      <c r="B95" s="12"/>
      <c r="C95" s="12"/>
      <c r="D95" s="12"/>
      <c r="E95" s="20"/>
      <c r="F95" s="20"/>
      <c r="G95" s="12"/>
      <c r="H95" s="12"/>
      <c r="I95" s="12"/>
      <c r="J95" s="12"/>
      <c r="K95" s="12"/>
      <c r="L95" s="12"/>
      <c r="M95" s="12"/>
      <c r="N95" s="12"/>
      <c r="O95" s="20"/>
      <c r="P95" s="12"/>
      <c r="Q95" s="12"/>
      <c r="R95" s="12"/>
      <c r="S95" s="12"/>
      <c r="T95" s="12"/>
      <c r="U95" s="12"/>
      <c r="V95" s="12"/>
      <c r="W95" s="12"/>
      <c r="X95" s="12"/>
      <c r="Y95" s="12"/>
      <c r="Z95" s="12"/>
      <c r="AA95" s="12"/>
      <c r="AB95" s="12"/>
    </row>
    <row r="96" spans="2:28" ht="12.75">
      <c r="B96" s="12"/>
      <c r="C96" s="12"/>
      <c r="D96" s="12"/>
      <c r="E96" s="20"/>
      <c r="F96" s="20"/>
      <c r="G96" s="12"/>
      <c r="H96" s="12"/>
      <c r="I96" s="12"/>
      <c r="J96" s="12"/>
      <c r="K96" s="12"/>
      <c r="L96" s="12"/>
      <c r="M96" s="12"/>
      <c r="N96" s="12"/>
      <c r="O96" s="20"/>
      <c r="P96" s="12"/>
      <c r="Q96" s="12"/>
      <c r="R96" s="12"/>
      <c r="S96" s="12"/>
      <c r="T96" s="12"/>
      <c r="U96" s="12"/>
      <c r="V96" s="12"/>
      <c r="W96" s="12"/>
      <c r="X96" s="12"/>
      <c r="Y96" s="12"/>
      <c r="Z96" s="12"/>
      <c r="AA96" s="12"/>
      <c r="AB96" s="12"/>
    </row>
    <row r="97" spans="2:28" ht="12.75">
      <c r="B97" s="12"/>
      <c r="C97" s="12"/>
      <c r="D97" s="12"/>
      <c r="E97" s="22"/>
      <c r="F97" s="20"/>
      <c r="G97" s="12"/>
      <c r="H97" s="12"/>
      <c r="I97" s="12"/>
      <c r="J97" s="12"/>
      <c r="K97" s="12"/>
      <c r="L97" s="12"/>
      <c r="M97" s="12"/>
      <c r="N97" s="12"/>
      <c r="O97" s="20"/>
      <c r="P97" s="12"/>
      <c r="Q97" s="12"/>
      <c r="R97" s="12"/>
      <c r="S97" s="12"/>
      <c r="T97" s="12"/>
      <c r="U97" s="12"/>
      <c r="V97" s="12"/>
      <c r="W97" s="12"/>
      <c r="X97" s="12"/>
      <c r="Y97" s="12"/>
      <c r="Z97" s="12"/>
      <c r="AA97" s="12"/>
      <c r="AB97" s="12"/>
    </row>
    <row r="98" spans="2:28" ht="12.75">
      <c r="B98" s="12"/>
      <c r="C98" s="12"/>
      <c r="D98" s="12"/>
      <c r="E98" s="23"/>
      <c r="F98" s="20"/>
      <c r="G98" s="12"/>
      <c r="H98" s="12"/>
      <c r="I98" s="12"/>
      <c r="J98" s="12"/>
      <c r="K98" s="12"/>
      <c r="L98" s="12"/>
      <c r="M98" s="12"/>
      <c r="N98" s="12"/>
      <c r="O98" s="20"/>
      <c r="P98" s="12"/>
      <c r="Q98" s="12"/>
      <c r="R98" s="12"/>
      <c r="S98" s="12"/>
      <c r="T98" s="12"/>
      <c r="U98" s="12"/>
      <c r="V98" s="12"/>
      <c r="W98" s="12"/>
      <c r="X98" s="12"/>
      <c r="Y98" s="12"/>
      <c r="Z98" s="12"/>
      <c r="AA98" s="12"/>
      <c r="AB98" s="12"/>
    </row>
    <row r="99" spans="2:28" ht="12.75">
      <c r="B99" s="12"/>
      <c r="C99" s="12"/>
      <c r="D99" s="12"/>
      <c r="E99" s="22"/>
      <c r="F99" s="20"/>
      <c r="G99" s="12"/>
      <c r="H99" s="12"/>
      <c r="I99" s="12"/>
      <c r="J99" s="12"/>
      <c r="K99" s="12"/>
      <c r="L99" s="12"/>
      <c r="M99" s="12"/>
      <c r="N99" s="12"/>
      <c r="O99" s="20"/>
      <c r="P99" s="12"/>
      <c r="Q99" s="12"/>
      <c r="R99" s="12"/>
      <c r="S99" s="12"/>
      <c r="T99" s="12"/>
      <c r="U99" s="12"/>
      <c r="V99" s="12"/>
      <c r="W99" s="12"/>
      <c r="X99" s="12"/>
      <c r="Y99" s="12"/>
      <c r="Z99" s="12"/>
      <c r="AA99" s="12"/>
      <c r="AB99" s="12"/>
    </row>
    <row r="100" spans="2:28" ht="12.75">
      <c r="B100" s="12"/>
      <c r="C100" s="12"/>
      <c r="D100" s="12"/>
      <c r="E100" s="12"/>
      <c r="F100" s="12"/>
      <c r="G100" s="12"/>
      <c r="H100" s="12"/>
      <c r="I100" s="12"/>
      <c r="J100" s="12"/>
      <c r="K100" s="12"/>
      <c r="L100" s="12"/>
      <c r="M100" s="12"/>
      <c r="N100" s="12"/>
      <c r="O100" s="20"/>
      <c r="P100" s="12"/>
      <c r="Q100" s="12"/>
      <c r="R100" s="12"/>
      <c r="S100" s="12"/>
      <c r="T100" s="12"/>
      <c r="U100" s="12"/>
      <c r="V100" s="12"/>
      <c r="W100" s="12"/>
      <c r="X100" s="12"/>
      <c r="Y100" s="12"/>
      <c r="Z100" s="12"/>
      <c r="AA100" s="12"/>
      <c r="AB100" s="12"/>
    </row>
    <row r="101" spans="2:28" ht="12.75">
      <c r="B101" s="12"/>
      <c r="C101" s="12"/>
      <c r="D101" s="12"/>
      <c r="E101" s="12"/>
      <c r="F101" s="12"/>
      <c r="G101" s="12"/>
      <c r="H101" s="12"/>
      <c r="I101" s="12"/>
      <c r="J101" s="12"/>
      <c r="K101" s="12"/>
      <c r="L101" s="12"/>
      <c r="M101" s="12"/>
      <c r="N101" s="12"/>
      <c r="O101" s="20"/>
      <c r="P101" s="12"/>
      <c r="Q101" s="12"/>
      <c r="R101" s="12"/>
      <c r="S101" s="12"/>
      <c r="T101" s="12"/>
      <c r="U101" s="12"/>
      <c r="V101" s="12"/>
      <c r="W101" s="12"/>
      <c r="X101" s="12"/>
      <c r="Y101" s="12"/>
      <c r="Z101" s="12"/>
      <c r="AA101" s="12"/>
      <c r="AB101" s="12"/>
    </row>
    <row r="102" spans="2:28" ht="12.75">
      <c r="B102" s="12"/>
      <c r="C102" s="12"/>
      <c r="D102" s="12"/>
      <c r="E102" s="12"/>
      <c r="F102" s="12"/>
      <c r="G102" s="12"/>
      <c r="H102" s="12"/>
      <c r="I102" s="12"/>
      <c r="J102" s="12"/>
      <c r="K102" s="12"/>
      <c r="L102" s="12"/>
      <c r="M102" s="12"/>
      <c r="N102" s="12"/>
      <c r="O102" s="20"/>
      <c r="P102" s="12"/>
      <c r="Q102" s="12"/>
      <c r="R102" s="12"/>
      <c r="S102" s="12"/>
      <c r="T102" s="12"/>
      <c r="U102" s="12"/>
      <c r="V102" s="12"/>
      <c r="W102" s="12"/>
      <c r="X102" s="12"/>
      <c r="Y102" s="12"/>
      <c r="Z102" s="12"/>
      <c r="AA102" s="12"/>
      <c r="AB102" s="12"/>
    </row>
    <row r="103" spans="2:28" ht="12.75">
      <c r="B103" s="12"/>
      <c r="C103" s="12"/>
      <c r="D103" s="12"/>
      <c r="E103" s="12"/>
      <c r="F103" s="12"/>
      <c r="G103" s="12"/>
      <c r="H103" s="12"/>
      <c r="I103" s="12"/>
      <c r="J103" s="12"/>
      <c r="K103" s="12"/>
      <c r="L103" s="12"/>
      <c r="M103" s="12"/>
      <c r="N103" s="12"/>
      <c r="O103" s="20"/>
      <c r="P103" s="12"/>
      <c r="Q103" s="12"/>
      <c r="R103" s="12"/>
      <c r="S103" s="12"/>
      <c r="T103" s="12"/>
      <c r="U103" s="12"/>
      <c r="V103" s="12"/>
      <c r="W103" s="12"/>
      <c r="X103" s="12"/>
      <c r="Y103" s="12"/>
      <c r="Z103" s="12"/>
      <c r="AA103" s="12"/>
      <c r="AB103" s="12"/>
    </row>
    <row r="104" spans="2:28" ht="12.75">
      <c r="B104" s="12"/>
      <c r="C104" s="12"/>
      <c r="D104" s="12"/>
      <c r="E104" s="12"/>
      <c r="F104" s="12"/>
      <c r="G104" s="12"/>
      <c r="H104" s="12"/>
      <c r="I104" s="12"/>
      <c r="J104" s="12"/>
      <c r="K104" s="12"/>
      <c r="L104" s="12"/>
      <c r="M104" s="12"/>
      <c r="N104" s="12"/>
      <c r="O104" s="20"/>
      <c r="P104" s="12"/>
      <c r="Q104" s="12"/>
      <c r="R104" s="12"/>
      <c r="S104" s="12"/>
      <c r="T104" s="12"/>
      <c r="U104" s="12"/>
      <c r="V104" s="12"/>
      <c r="W104" s="12"/>
      <c r="X104" s="12"/>
      <c r="Y104" s="12"/>
      <c r="Z104" s="12"/>
      <c r="AA104" s="12"/>
      <c r="AB104" s="12"/>
    </row>
  </sheetData>
  <mergeCells count="1">
    <mergeCell ref="F49:O49"/>
  </mergeCells>
  <conditionalFormatting sqref="T49:U49 L50:S50">
    <cfRule type="expression" priority="1" dxfId="0" stopIfTrue="1">
      <formula>#REF!+#REF!-O$127&lt;0</formula>
    </cfRule>
  </conditionalFormatting>
  <printOptions/>
  <pageMargins left="0.75" right="0.75" top="1"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Z50"/>
  <sheetViews>
    <sheetView zoomScale="75" zoomScaleNormal="75" workbookViewId="0" topLeftCell="A1">
      <pane xSplit="1" topLeftCell="B1" activePane="topRight" state="frozen"/>
      <selection pane="topLeft" activeCell="A1" sqref="A1"/>
      <selection pane="topRight" activeCell="A1" sqref="A1"/>
    </sheetView>
  </sheetViews>
  <sheetFormatPr defaultColWidth="9.140625" defaultRowHeight="12.75"/>
  <cols>
    <col min="1" max="1" width="37.28125" style="0" customWidth="1"/>
    <col min="2" max="2" width="2.57421875" style="0" customWidth="1"/>
    <col min="3" max="3" width="8.8515625" style="0" customWidth="1"/>
    <col min="4" max="4" width="10.421875" style="0" customWidth="1"/>
    <col min="5" max="5" width="10.28125" style="0" customWidth="1"/>
    <col min="6" max="6" width="10.57421875" style="0" customWidth="1"/>
    <col min="7" max="7" width="10.7109375" style="0" customWidth="1"/>
    <col min="8" max="8" width="11.00390625" style="0" customWidth="1"/>
    <col min="9" max="9" width="11.28125" style="0" customWidth="1"/>
    <col min="10" max="10" width="10.28125" style="0" customWidth="1"/>
    <col min="11" max="11" width="10.00390625" style="0" customWidth="1"/>
    <col min="12" max="12" width="12.140625" style="0" customWidth="1"/>
    <col min="13" max="13" width="11.28125" style="0" bestFit="1" customWidth="1"/>
    <col min="15" max="15" width="10.8515625" style="0" bestFit="1" customWidth="1"/>
    <col min="17" max="17" width="12.421875" style="0" customWidth="1"/>
    <col min="18" max="26" width="12.00390625" style="0" customWidth="1"/>
  </cols>
  <sheetData>
    <row r="1" spans="1:16" ht="30">
      <c r="A1" s="145" t="s">
        <v>30</v>
      </c>
      <c r="B1" s="146"/>
      <c r="C1" s="146"/>
      <c r="D1" s="153"/>
      <c r="E1" s="146"/>
      <c r="F1" s="146"/>
      <c r="G1" s="146"/>
      <c r="H1" s="146"/>
      <c r="I1" s="146"/>
      <c r="J1" s="146"/>
      <c r="K1" s="146"/>
      <c r="L1" s="146"/>
      <c r="M1" s="146"/>
      <c r="N1" s="146"/>
      <c r="O1" s="146"/>
      <c r="P1" s="132"/>
    </row>
    <row r="2" spans="1:16" ht="12.75">
      <c r="A2" s="146"/>
      <c r="B2" s="146"/>
      <c r="C2" s="146"/>
      <c r="D2" s="146"/>
      <c r="E2" s="146"/>
      <c r="F2" s="146"/>
      <c r="G2" s="146"/>
      <c r="H2" s="146"/>
      <c r="I2" s="146"/>
      <c r="J2" s="146"/>
      <c r="K2" s="146"/>
      <c r="L2" s="146"/>
      <c r="M2" s="146"/>
      <c r="N2" s="146"/>
      <c r="O2" s="146"/>
      <c r="P2" s="131"/>
    </row>
    <row r="3" spans="1:15" ht="12.75">
      <c r="A3" s="146"/>
      <c r="B3" s="146"/>
      <c r="C3" s="146"/>
      <c r="D3" s="159" t="s">
        <v>40</v>
      </c>
      <c r="E3" s="159" t="s">
        <v>42</v>
      </c>
      <c r="F3" s="159" t="s">
        <v>24</v>
      </c>
      <c r="G3" s="159" t="s">
        <v>43</v>
      </c>
      <c r="H3" s="159" t="s">
        <v>44</v>
      </c>
      <c r="I3" s="159" t="s">
        <v>45</v>
      </c>
      <c r="J3" s="159" t="s">
        <v>46</v>
      </c>
      <c r="K3" s="159" t="s">
        <v>47</v>
      </c>
      <c r="L3" s="159" t="s">
        <v>41</v>
      </c>
      <c r="M3" s="159" t="s">
        <v>48</v>
      </c>
      <c r="N3" s="146"/>
      <c r="O3" s="146"/>
    </row>
    <row r="4" spans="1:15" ht="12.75">
      <c r="A4" s="146"/>
      <c r="B4" s="146"/>
      <c r="C4" s="146"/>
      <c r="D4" s="159"/>
      <c r="E4" s="159"/>
      <c r="F4" s="159"/>
      <c r="G4" s="159"/>
      <c r="H4" s="159"/>
      <c r="I4" s="159"/>
      <c r="J4" s="159"/>
      <c r="K4" s="159"/>
      <c r="L4" s="159"/>
      <c r="M4" s="159"/>
      <c r="N4" s="146"/>
      <c r="O4" s="146"/>
    </row>
    <row r="5" spans="1:26" ht="12.75">
      <c r="A5" s="146" t="s">
        <v>67</v>
      </c>
      <c r="B5" s="146"/>
      <c r="C5" s="146" t="s">
        <v>34</v>
      </c>
      <c r="D5" s="160">
        <v>41616.564418762646</v>
      </c>
      <c r="E5" s="160">
        <v>78115.80462239737</v>
      </c>
      <c r="F5" s="160">
        <v>42913.0888964912</v>
      </c>
      <c r="G5" s="160">
        <v>62125.71012422142</v>
      </c>
      <c r="H5" s="160">
        <v>50911.33982018498</v>
      </c>
      <c r="I5" s="160">
        <v>41344.66022272404</v>
      </c>
      <c r="J5" s="160">
        <v>33253.39659904943</v>
      </c>
      <c r="K5" s="160">
        <v>18833.718978474397</v>
      </c>
      <c r="L5" s="160">
        <v>117967.6769621463</v>
      </c>
      <c r="M5" s="160">
        <v>59682.344922508484</v>
      </c>
      <c r="N5" s="146"/>
      <c r="O5" s="154"/>
      <c r="Q5" s="121"/>
      <c r="R5" s="121"/>
      <c r="S5" s="121"/>
      <c r="T5" s="121"/>
      <c r="U5" s="121"/>
      <c r="V5" s="121"/>
      <c r="W5" s="121"/>
      <c r="X5" s="121"/>
      <c r="Y5" s="121"/>
      <c r="Z5" s="121"/>
    </row>
    <row r="6" spans="1:26" ht="12.75">
      <c r="A6" s="146"/>
      <c r="B6" s="146"/>
      <c r="C6" s="146"/>
      <c r="D6" s="161"/>
      <c r="E6" s="161"/>
      <c r="F6" s="161"/>
      <c r="G6" s="161"/>
      <c r="H6" s="161"/>
      <c r="I6" s="161"/>
      <c r="J6" s="161"/>
      <c r="K6" s="161"/>
      <c r="L6" s="161"/>
      <c r="M6" s="161"/>
      <c r="N6" s="146"/>
      <c r="O6" s="155"/>
      <c r="Q6" s="83"/>
      <c r="R6" s="83"/>
      <c r="S6" s="83"/>
      <c r="T6" s="83"/>
      <c r="U6" s="83"/>
      <c r="V6" s="83"/>
      <c r="W6" s="83"/>
      <c r="X6" s="83"/>
      <c r="Y6" s="83"/>
      <c r="Z6" s="83"/>
    </row>
    <row r="7" spans="1:26" ht="12.75">
      <c r="A7" s="148" t="s">
        <v>114</v>
      </c>
      <c r="B7" s="146"/>
      <c r="C7" s="146"/>
      <c r="D7" s="161"/>
      <c r="E7" s="161"/>
      <c r="F7" s="161"/>
      <c r="G7" s="161"/>
      <c r="H7" s="161"/>
      <c r="I7" s="161"/>
      <c r="J7" s="161"/>
      <c r="K7" s="161"/>
      <c r="L7" s="161"/>
      <c r="M7" s="161"/>
      <c r="N7" s="146"/>
      <c r="O7" s="155"/>
      <c r="Q7" s="83"/>
      <c r="R7" s="83"/>
      <c r="S7" s="83"/>
      <c r="T7" s="83"/>
      <c r="U7" s="83"/>
      <c r="V7" s="83"/>
      <c r="W7" s="83"/>
      <c r="X7" s="83"/>
      <c r="Y7" s="83"/>
      <c r="Z7" s="83"/>
    </row>
    <row r="8" spans="1:26" ht="12.75">
      <c r="A8" s="146" t="s">
        <v>68</v>
      </c>
      <c r="B8" s="146"/>
      <c r="C8" s="146" t="s">
        <v>34</v>
      </c>
      <c r="D8" s="160">
        <v>41895.626795145334</v>
      </c>
      <c r="E8" s="160">
        <v>83557.12306381771</v>
      </c>
      <c r="F8" s="160">
        <v>44593.05852400234</v>
      </c>
      <c r="G8" s="160">
        <v>64247.303327381145</v>
      </c>
      <c r="H8" s="160">
        <v>52402.70864532415</v>
      </c>
      <c r="I8" s="160">
        <v>43116.75859729431</v>
      </c>
      <c r="J8" s="160">
        <v>33253.39659904943</v>
      </c>
      <c r="K8" s="160">
        <v>19968.041669575836</v>
      </c>
      <c r="L8" s="160">
        <v>129187.69022862</v>
      </c>
      <c r="M8" s="160">
        <v>60950.55122749203</v>
      </c>
      <c r="N8" s="146"/>
      <c r="O8" s="154"/>
      <c r="Q8" s="121"/>
      <c r="R8" s="121"/>
      <c r="S8" s="121"/>
      <c r="T8" s="121"/>
      <c r="U8" s="121"/>
      <c r="V8" s="121"/>
      <c r="W8" s="121"/>
      <c r="X8" s="121"/>
      <c r="Y8" s="121"/>
      <c r="Z8" s="121"/>
    </row>
    <row r="9" spans="1:26" ht="12.75">
      <c r="A9" s="146" t="s">
        <v>33</v>
      </c>
      <c r="B9" s="146"/>
      <c r="C9" s="146" t="s">
        <v>69</v>
      </c>
      <c r="D9" s="162">
        <v>0.006705560160484403</v>
      </c>
      <c r="E9" s="162">
        <v>0.0696570747459242</v>
      </c>
      <c r="F9" s="162">
        <v>0.03914818696839384</v>
      </c>
      <c r="G9" s="162">
        <v>0.03415000325819317</v>
      </c>
      <c r="H9" s="162">
        <v>0.029293450740180305</v>
      </c>
      <c r="I9" s="162">
        <v>0.042861602079300454</v>
      </c>
      <c r="J9" s="162">
        <v>0</v>
      </c>
      <c r="K9" s="162">
        <v>0.06022829014268982</v>
      </c>
      <c r="L9" s="162">
        <v>0.09511091135645566</v>
      </c>
      <c r="M9" s="162">
        <v>0.02124927072872529</v>
      </c>
      <c r="N9" s="146"/>
      <c r="O9" s="156"/>
      <c r="Q9" s="122"/>
      <c r="R9" s="122"/>
      <c r="S9" s="122"/>
      <c r="T9" s="122"/>
      <c r="U9" s="122"/>
      <c r="V9" s="122"/>
      <c r="W9" s="122"/>
      <c r="X9" s="84"/>
      <c r="Y9" s="84"/>
      <c r="Z9" s="84"/>
    </row>
    <row r="10" spans="1:26" ht="12.75">
      <c r="A10" s="146"/>
      <c r="B10" s="146"/>
      <c r="C10" s="146"/>
      <c r="D10" s="159"/>
      <c r="E10" s="159"/>
      <c r="F10" s="159"/>
      <c r="G10" s="159"/>
      <c r="H10" s="159"/>
      <c r="I10" s="159"/>
      <c r="J10" s="159"/>
      <c r="K10" s="159"/>
      <c r="L10" s="159"/>
      <c r="M10" s="159"/>
      <c r="N10" s="146"/>
      <c r="O10" s="146"/>
      <c r="Q10" s="133"/>
      <c r="R10" s="133"/>
      <c r="S10" s="133"/>
      <c r="T10" s="133"/>
      <c r="U10" s="133"/>
      <c r="V10" s="133"/>
      <c r="W10" s="133"/>
      <c r="X10" s="133"/>
      <c r="Y10" s="133"/>
      <c r="Z10" s="133"/>
    </row>
    <row r="11" spans="1:15" ht="12.75">
      <c r="A11" s="148" t="s">
        <v>115</v>
      </c>
      <c r="B11" s="146"/>
      <c r="C11" s="146"/>
      <c r="D11" s="159"/>
      <c r="E11" s="159"/>
      <c r="F11" s="159"/>
      <c r="G11" s="159"/>
      <c r="H11" s="159"/>
      <c r="I11" s="159"/>
      <c r="J11" s="159"/>
      <c r="K11" s="159"/>
      <c r="L11" s="159"/>
      <c r="M11" s="159"/>
      <c r="N11" s="146"/>
      <c r="O11" s="146"/>
    </row>
    <row r="12" spans="1:26" ht="12.75">
      <c r="A12" s="146" t="s">
        <v>68</v>
      </c>
      <c r="B12" s="146"/>
      <c r="C12" s="146" t="s">
        <v>34</v>
      </c>
      <c r="D12" s="160">
        <v>39198.017546819014</v>
      </c>
      <c r="E12" s="160">
        <v>71110.64656423795</v>
      </c>
      <c r="F12" s="160">
        <v>33602.75790353119</v>
      </c>
      <c r="G12" s="160">
        <v>52418.86728150799</v>
      </c>
      <c r="H12" s="160">
        <v>50591.792339362815</v>
      </c>
      <c r="I12" s="160">
        <v>40301.56489228538</v>
      </c>
      <c r="J12" s="160">
        <v>32222.089674296407</v>
      </c>
      <c r="K12" s="160">
        <v>18072.49128028537</v>
      </c>
      <c r="L12" s="160">
        <v>114257.13098208864</v>
      </c>
      <c r="M12" s="160">
        <v>56153.194943647366</v>
      </c>
      <c r="N12" s="146"/>
      <c r="O12" s="154"/>
      <c r="Q12" s="121"/>
      <c r="R12" s="121"/>
      <c r="S12" s="121"/>
      <c r="T12" s="121"/>
      <c r="U12" s="121"/>
      <c r="V12" s="121"/>
      <c r="W12" s="121"/>
      <c r="X12" s="121"/>
      <c r="Y12" s="121"/>
      <c r="Z12" s="121"/>
    </row>
    <row r="13" spans="1:26" ht="12.75">
      <c r="A13" s="146" t="s">
        <v>33</v>
      </c>
      <c r="B13" s="146"/>
      <c r="C13" s="146" t="s">
        <v>69</v>
      </c>
      <c r="D13" s="162">
        <v>-0.05811500554460092</v>
      </c>
      <c r="E13" s="162">
        <v>-0.08967657815241781</v>
      </c>
      <c r="F13" s="162">
        <v>-0.2169578380949705</v>
      </c>
      <c r="G13" s="162">
        <v>-0.15624518131550413</v>
      </c>
      <c r="H13" s="162">
        <v>-0.006276548249383729</v>
      </c>
      <c r="I13" s="162">
        <v>-0.025229263581306394</v>
      </c>
      <c r="J13" s="162">
        <v>-0.03101358147523814</v>
      </c>
      <c r="K13" s="162">
        <v>-0.040418342179739275</v>
      </c>
      <c r="L13" s="162">
        <v>-0.03145392090113219</v>
      </c>
      <c r="M13" s="162">
        <v>-0.05913222718449429</v>
      </c>
      <c r="N13" s="146"/>
      <c r="O13" s="157"/>
      <c r="Q13" s="84"/>
      <c r="R13" s="84"/>
      <c r="S13" s="84"/>
      <c r="T13" s="84"/>
      <c r="U13" s="84"/>
      <c r="V13" s="84"/>
      <c r="W13" s="84"/>
      <c r="X13" s="84"/>
      <c r="Y13" s="84"/>
      <c r="Z13" s="84"/>
    </row>
    <row r="14" spans="1:26" ht="12.75">
      <c r="A14" s="146"/>
      <c r="B14" s="146"/>
      <c r="C14" s="146"/>
      <c r="D14" s="159"/>
      <c r="E14" s="159"/>
      <c r="F14" s="159"/>
      <c r="G14" s="159"/>
      <c r="H14" s="159"/>
      <c r="I14" s="159"/>
      <c r="J14" s="159"/>
      <c r="K14" s="159"/>
      <c r="L14" s="159"/>
      <c r="M14" s="159"/>
      <c r="N14" s="146"/>
      <c r="O14" s="146"/>
      <c r="Q14" s="133"/>
      <c r="R14" s="133"/>
      <c r="S14" s="133"/>
      <c r="T14" s="133"/>
      <c r="U14" s="133"/>
      <c r="V14" s="133"/>
      <c r="W14" s="133"/>
      <c r="X14" s="133"/>
      <c r="Y14" s="133"/>
      <c r="Z14" s="133"/>
    </row>
    <row r="15" spans="1:15" ht="12.75">
      <c r="A15" s="148" t="s">
        <v>116</v>
      </c>
      <c r="B15" s="146"/>
      <c r="C15" s="146"/>
      <c r="D15" s="159"/>
      <c r="E15" s="159"/>
      <c r="F15" s="159"/>
      <c r="G15" s="159"/>
      <c r="H15" s="159"/>
      <c r="I15" s="159"/>
      <c r="J15" s="159"/>
      <c r="K15" s="159"/>
      <c r="L15" s="159"/>
      <c r="M15" s="159"/>
      <c r="N15" s="146"/>
      <c r="O15" s="146"/>
    </row>
    <row r="16" spans="1:26" ht="12.75">
      <c r="A16" s="146" t="s">
        <v>68</v>
      </c>
      <c r="B16" s="146"/>
      <c r="C16" s="146" t="s">
        <v>34</v>
      </c>
      <c r="D16" s="160">
        <v>39477.0799232017</v>
      </c>
      <c r="E16" s="160">
        <v>76551.96500565829</v>
      </c>
      <c r="F16" s="160">
        <v>35282.72753104233</v>
      </c>
      <c r="G16" s="160">
        <v>54540.46048466772</v>
      </c>
      <c r="H16" s="160">
        <v>52083.161164501995</v>
      </c>
      <c r="I16" s="160">
        <v>42073.66326685566</v>
      </c>
      <c r="J16" s="160">
        <v>32222.089674296407</v>
      </c>
      <c r="K16" s="160">
        <v>19206.813971386808</v>
      </c>
      <c r="L16" s="160">
        <v>125477.14424856234</v>
      </c>
      <c r="M16" s="160">
        <v>57421.40124863091</v>
      </c>
      <c r="N16" s="146"/>
      <c r="O16" s="154"/>
      <c r="Q16" s="121"/>
      <c r="R16" s="121"/>
      <c r="S16" s="121"/>
      <c r="T16" s="121"/>
      <c r="U16" s="121"/>
      <c r="V16" s="121"/>
      <c r="W16" s="121"/>
      <c r="X16" s="121"/>
      <c r="Y16" s="121"/>
      <c r="Z16" s="121"/>
    </row>
    <row r="17" spans="1:26" ht="12.75">
      <c r="A17" s="146" t="s">
        <v>33</v>
      </c>
      <c r="B17" s="146"/>
      <c r="C17" s="146" t="s">
        <v>69</v>
      </c>
      <c r="D17" s="162">
        <v>-0.051409445384116514</v>
      </c>
      <c r="E17" s="162">
        <v>-0.02001950340649361</v>
      </c>
      <c r="F17" s="162">
        <v>-0.17780965112657665</v>
      </c>
      <c r="G17" s="162">
        <v>-0.12209517805731096</v>
      </c>
      <c r="H17" s="162">
        <v>0.023016902490796687</v>
      </c>
      <c r="I17" s="162">
        <v>0.01763233849799417</v>
      </c>
      <c r="J17" s="162">
        <v>-0.03101358147523814</v>
      </c>
      <c r="K17" s="162">
        <v>0.019809947962950547</v>
      </c>
      <c r="L17" s="162">
        <v>0.06365699045532347</v>
      </c>
      <c r="M17" s="162">
        <v>-0.037882956455769</v>
      </c>
      <c r="N17" s="146"/>
      <c r="O17" s="157"/>
      <c r="Q17" s="84"/>
      <c r="R17" s="84"/>
      <c r="S17" s="84"/>
      <c r="T17" s="84"/>
      <c r="U17" s="84"/>
      <c r="V17" s="84"/>
      <c r="W17" s="84"/>
      <c r="X17" s="84"/>
      <c r="Y17" s="84"/>
      <c r="Z17" s="84"/>
    </row>
    <row r="18" spans="1:26" ht="12.75">
      <c r="A18" s="146"/>
      <c r="B18" s="146"/>
      <c r="C18" s="146"/>
      <c r="D18" s="146"/>
      <c r="E18" s="146"/>
      <c r="F18" s="146"/>
      <c r="G18" s="146"/>
      <c r="H18" s="146"/>
      <c r="I18" s="146"/>
      <c r="J18" s="146"/>
      <c r="K18" s="146"/>
      <c r="L18" s="146"/>
      <c r="M18" s="146"/>
      <c r="N18" s="146"/>
      <c r="O18" s="146"/>
      <c r="Q18" s="133"/>
      <c r="R18" s="133"/>
      <c r="S18" s="133"/>
      <c r="T18" s="133"/>
      <c r="U18" s="133"/>
      <c r="V18" s="133"/>
      <c r="W18" s="133"/>
      <c r="X18" s="133"/>
      <c r="Y18" s="133"/>
      <c r="Z18" s="133"/>
    </row>
    <row r="19" spans="1:15" ht="12.75">
      <c r="A19" s="146"/>
      <c r="B19" s="146"/>
      <c r="C19" s="146"/>
      <c r="D19" s="146"/>
      <c r="E19" s="146"/>
      <c r="F19" s="146"/>
      <c r="G19" s="146"/>
      <c r="H19" s="146"/>
      <c r="I19" s="146"/>
      <c r="J19" s="146"/>
      <c r="K19" s="146"/>
      <c r="L19" s="146"/>
      <c r="M19" s="146"/>
      <c r="N19" s="146"/>
      <c r="O19" s="146"/>
    </row>
    <row r="20" spans="1:15" ht="12.75">
      <c r="A20" s="146"/>
      <c r="B20" s="146"/>
      <c r="C20" s="146"/>
      <c r="D20" s="146"/>
      <c r="E20" s="146"/>
      <c r="F20" s="146"/>
      <c r="G20" s="146"/>
      <c r="H20" s="146"/>
      <c r="I20" s="146"/>
      <c r="J20" s="146"/>
      <c r="K20" s="146"/>
      <c r="L20" s="146"/>
      <c r="M20" s="146"/>
      <c r="N20" s="146"/>
      <c r="O20" s="146"/>
    </row>
    <row r="21" spans="1:15" ht="12.75">
      <c r="A21" s="146"/>
      <c r="B21" s="146"/>
      <c r="C21" s="146"/>
      <c r="D21" s="146"/>
      <c r="E21" s="146"/>
      <c r="F21" s="146"/>
      <c r="G21" s="146"/>
      <c r="H21" s="146"/>
      <c r="I21" s="146"/>
      <c r="J21" s="146"/>
      <c r="K21" s="146"/>
      <c r="L21" s="146"/>
      <c r="M21" s="146"/>
      <c r="N21" s="146"/>
      <c r="O21" s="146"/>
    </row>
    <row r="22" spans="1:15" ht="12.75">
      <c r="A22" s="146"/>
      <c r="B22" s="146"/>
      <c r="C22" s="146"/>
      <c r="D22" s="146"/>
      <c r="E22" s="146"/>
      <c r="F22" s="146"/>
      <c r="G22" s="146"/>
      <c r="H22" s="146"/>
      <c r="I22" s="146"/>
      <c r="J22" s="146"/>
      <c r="K22" s="146"/>
      <c r="L22" s="146"/>
      <c r="M22" s="146"/>
      <c r="N22" s="146"/>
      <c r="O22" s="146"/>
    </row>
    <row r="23" spans="1:15" ht="12.75">
      <c r="A23" s="146"/>
      <c r="B23" s="146"/>
      <c r="C23" s="146"/>
      <c r="D23" s="146"/>
      <c r="E23" s="146"/>
      <c r="F23" s="146"/>
      <c r="G23" s="146"/>
      <c r="H23" s="146"/>
      <c r="I23" s="146"/>
      <c r="J23" s="146"/>
      <c r="K23" s="146"/>
      <c r="L23" s="146"/>
      <c r="M23" s="146"/>
      <c r="N23" s="146"/>
      <c r="O23" s="146"/>
    </row>
    <row r="24" spans="1:15" ht="12.75">
      <c r="A24" s="146"/>
      <c r="B24" s="146"/>
      <c r="C24" s="146"/>
      <c r="D24" s="146"/>
      <c r="E24" s="146"/>
      <c r="F24" s="146"/>
      <c r="G24" s="146"/>
      <c r="H24" s="146"/>
      <c r="I24" s="146"/>
      <c r="J24" s="146"/>
      <c r="K24" s="146"/>
      <c r="L24" s="146"/>
      <c r="M24" s="146"/>
      <c r="N24" s="146"/>
      <c r="O24" s="146"/>
    </row>
    <row r="25" spans="1:15" ht="12.75">
      <c r="A25" s="146"/>
      <c r="B25" s="146"/>
      <c r="C25" s="146"/>
      <c r="D25" s="146"/>
      <c r="E25" s="146"/>
      <c r="F25" s="146"/>
      <c r="G25" s="146"/>
      <c r="H25" s="146"/>
      <c r="I25" s="146"/>
      <c r="J25" s="146"/>
      <c r="K25" s="146"/>
      <c r="L25" s="146"/>
      <c r="M25" s="146"/>
      <c r="N25" s="146"/>
      <c r="O25" s="146"/>
    </row>
    <row r="26" spans="1:15" ht="12.75">
      <c r="A26" s="146"/>
      <c r="B26" s="146"/>
      <c r="C26" s="146"/>
      <c r="D26" s="146"/>
      <c r="E26" s="146"/>
      <c r="F26" s="146"/>
      <c r="G26" s="146"/>
      <c r="H26" s="146"/>
      <c r="I26" s="146"/>
      <c r="J26" s="146"/>
      <c r="K26" s="146"/>
      <c r="L26" s="146"/>
      <c r="M26" s="146"/>
      <c r="N26" s="146"/>
      <c r="O26" s="146"/>
    </row>
    <row r="27" spans="1:15" ht="12.75">
      <c r="A27" s="146"/>
      <c r="B27" s="146"/>
      <c r="C27" s="146"/>
      <c r="D27" s="146"/>
      <c r="E27" s="146"/>
      <c r="F27" s="146"/>
      <c r="G27" s="146"/>
      <c r="H27" s="146"/>
      <c r="I27" s="146"/>
      <c r="J27" s="146"/>
      <c r="K27" s="146"/>
      <c r="L27" s="146"/>
      <c r="M27" s="146"/>
      <c r="N27" s="146"/>
      <c r="O27" s="146"/>
    </row>
    <row r="28" spans="1:15" ht="12.75">
      <c r="A28" s="146"/>
      <c r="B28" s="146"/>
      <c r="C28" s="146"/>
      <c r="D28" s="146"/>
      <c r="E28" s="146"/>
      <c r="F28" s="146"/>
      <c r="G28" s="146"/>
      <c r="H28" s="146"/>
      <c r="I28" s="146"/>
      <c r="J28" s="146"/>
      <c r="K28" s="146"/>
      <c r="L28" s="146"/>
      <c r="M28" s="146"/>
      <c r="N28" s="146"/>
      <c r="O28" s="146"/>
    </row>
    <row r="29" spans="1:15" ht="12.75">
      <c r="A29" s="146"/>
      <c r="B29" s="146"/>
      <c r="C29" s="146"/>
      <c r="D29" s="146"/>
      <c r="E29" s="146"/>
      <c r="F29" s="146"/>
      <c r="G29" s="146"/>
      <c r="H29" s="146"/>
      <c r="I29" s="146"/>
      <c r="J29" s="146"/>
      <c r="K29" s="146"/>
      <c r="L29" s="146"/>
      <c r="M29" s="146"/>
      <c r="N29" s="146"/>
      <c r="O29" s="146"/>
    </row>
    <row r="30" spans="1:15" ht="12.75">
      <c r="A30" s="146"/>
      <c r="B30" s="146"/>
      <c r="C30" s="146"/>
      <c r="D30" s="146"/>
      <c r="E30" s="146"/>
      <c r="F30" s="146"/>
      <c r="G30" s="146"/>
      <c r="H30" s="146"/>
      <c r="I30" s="146"/>
      <c r="J30" s="146"/>
      <c r="K30" s="146"/>
      <c r="L30" s="146"/>
      <c r="M30" s="146"/>
      <c r="N30" s="146"/>
      <c r="O30" s="146"/>
    </row>
    <row r="31" spans="1:15" ht="12.75">
      <c r="A31" s="146"/>
      <c r="B31" s="146"/>
      <c r="C31" s="146"/>
      <c r="D31" s="146"/>
      <c r="E31" s="146"/>
      <c r="F31" s="146"/>
      <c r="G31" s="146"/>
      <c r="H31" s="146"/>
      <c r="I31" s="146"/>
      <c r="J31" s="146"/>
      <c r="K31" s="146"/>
      <c r="L31" s="146"/>
      <c r="M31" s="146"/>
      <c r="N31" s="146"/>
      <c r="O31" s="146"/>
    </row>
    <row r="32" spans="1:15" ht="12.75">
      <c r="A32" s="146"/>
      <c r="B32" s="146"/>
      <c r="C32" s="146"/>
      <c r="D32" s="146"/>
      <c r="E32" s="146"/>
      <c r="F32" s="146"/>
      <c r="G32" s="146"/>
      <c r="H32" s="146"/>
      <c r="I32" s="146"/>
      <c r="J32" s="146"/>
      <c r="K32" s="146"/>
      <c r="L32" s="146"/>
      <c r="M32" s="146"/>
      <c r="N32" s="146"/>
      <c r="O32" s="146"/>
    </row>
    <row r="33" spans="1:15" ht="12.75">
      <c r="A33" s="146"/>
      <c r="B33" s="146"/>
      <c r="C33" s="146"/>
      <c r="D33" s="146"/>
      <c r="E33" s="146"/>
      <c r="F33" s="146"/>
      <c r="G33" s="146"/>
      <c r="H33" s="146"/>
      <c r="I33" s="146"/>
      <c r="J33" s="146"/>
      <c r="K33" s="146"/>
      <c r="L33" s="146"/>
      <c r="M33" s="146"/>
      <c r="N33" s="146"/>
      <c r="O33" s="146"/>
    </row>
    <row r="34" spans="1:15" ht="12.75">
      <c r="A34" s="146"/>
      <c r="B34" s="146"/>
      <c r="C34" s="146"/>
      <c r="D34" s="146"/>
      <c r="E34" s="146"/>
      <c r="F34" s="146"/>
      <c r="G34" s="146"/>
      <c r="H34" s="146"/>
      <c r="I34" s="146"/>
      <c r="J34" s="146"/>
      <c r="K34" s="146"/>
      <c r="L34" s="146"/>
      <c r="M34" s="146"/>
      <c r="N34" s="146"/>
      <c r="O34" s="146"/>
    </row>
    <row r="35" spans="1:15" ht="12.75">
      <c r="A35" s="146"/>
      <c r="B35" s="146"/>
      <c r="C35" s="146"/>
      <c r="D35" s="146"/>
      <c r="E35" s="146"/>
      <c r="F35" s="146"/>
      <c r="G35" s="146"/>
      <c r="H35" s="146"/>
      <c r="I35" s="146"/>
      <c r="J35" s="146"/>
      <c r="K35" s="146"/>
      <c r="L35" s="146"/>
      <c r="M35" s="146"/>
      <c r="N35" s="146"/>
      <c r="O35" s="146"/>
    </row>
    <row r="36" spans="1:15" ht="12.75">
      <c r="A36" s="146"/>
      <c r="B36" s="146"/>
      <c r="C36" s="146"/>
      <c r="D36" s="146"/>
      <c r="E36" s="146"/>
      <c r="F36" s="146"/>
      <c r="G36" s="146"/>
      <c r="H36" s="146"/>
      <c r="I36" s="146"/>
      <c r="J36" s="146"/>
      <c r="K36" s="146"/>
      <c r="L36" s="146"/>
      <c r="M36" s="146"/>
      <c r="N36" s="146"/>
      <c r="O36" s="146"/>
    </row>
    <row r="37" spans="1:15" ht="12.75">
      <c r="A37" s="146"/>
      <c r="B37" s="146"/>
      <c r="C37" s="146"/>
      <c r="D37" s="146"/>
      <c r="E37" s="146"/>
      <c r="F37" s="146"/>
      <c r="G37" s="146"/>
      <c r="H37" s="146"/>
      <c r="I37" s="146"/>
      <c r="J37" s="146"/>
      <c r="K37" s="146"/>
      <c r="L37" s="146"/>
      <c r="M37" s="146"/>
      <c r="N37" s="146"/>
      <c r="O37" s="146"/>
    </row>
    <row r="38" spans="1:15" ht="12.75">
      <c r="A38" s="146"/>
      <c r="B38" s="146"/>
      <c r="C38" s="146"/>
      <c r="D38" s="146"/>
      <c r="E38" s="146"/>
      <c r="F38" s="146"/>
      <c r="G38" s="146"/>
      <c r="H38" s="146"/>
      <c r="I38" s="146"/>
      <c r="J38" s="146"/>
      <c r="K38" s="146"/>
      <c r="L38" s="146"/>
      <c r="M38" s="146"/>
      <c r="N38" s="146"/>
      <c r="O38" s="146"/>
    </row>
    <row r="39" spans="1:15" ht="12.75">
      <c r="A39" s="146"/>
      <c r="B39" s="146"/>
      <c r="C39" s="146"/>
      <c r="D39" s="146"/>
      <c r="E39" s="146"/>
      <c r="F39" s="146"/>
      <c r="G39" s="146"/>
      <c r="H39" s="146"/>
      <c r="I39" s="146"/>
      <c r="J39" s="146"/>
      <c r="K39" s="146"/>
      <c r="L39" s="146"/>
      <c r="M39" s="146"/>
      <c r="N39" s="146"/>
      <c r="O39" s="146"/>
    </row>
    <row r="40" spans="1:15" ht="12.75">
      <c r="A40" s="146"/>
      <c r="B40" s="146"/>
      <c r="C40" s="146"/>
      <c r="D40" s="146"/>
      <c r="E40" s="146"/>
      <c r="F40" s="146"/>
      <c r="G40" s="146"/>
      <c r="H40" s="146"/>
      <c r="I40" s="146"/>
      <c r="J40" s="146"/>
      <c r="K40" s="146"/>
      <c r="L40" s="146"/>
      <c r="M40" s="146"/>
      <c r="N40" s="146"/>
      <c r="O40" s="146"/>
    </row>
    <row r="41" spans="1:15" ht="12.75">
      <c r="A41" s="146"/>
      <c r="B41" s="146"/>
      <c r="C41" s="146"/>
      <c r="D41" s="146"/>
      <c r="E41" s="146"/>
      <c r="F41" s="146"/>
      <c r="G41" s="146"/>
      <c r="H41" s="146"/>
      <c r="I41" s="146"/>
      <c r="J41" s="146"/>
      <c r="K41" s="146"/>
      <c r="L41" s="146"/>
      <c r="M41" s="146"/>
      <c r="N41" s="146"/>
      <c r="O41" s="146"/>
    </row>
    <row r="42" spans="1:15" ht="12.75">
      <c r="A42" s="146"/>
      <c r="B42" s="146"/>
      <c r="C42" s="146"/>
      <c r="D42" s="146"/>
      <c r="E42" s="146"/>
      <c r="F42" s="146"/>
      <c r="G42" s="146"/>
      <c r="H42" s="146"/>
      <c r="I42" s="146"/>
      <c r="J42" s="146"/>
      <c r="K42" s="146"/>
      <c r="L42" s="146"/>
      <c r="M42" s="146"/>
      <c r="N42" s="146"/>
      <c r="O42" s="146"/>
    </row>
    <row r="43" spans="1:15" ht="12.75">
      <c r="A43" s="146"/>
      <c r="B43" s="146"/>
      <c r="C43" s="146"/>
      <c r="D43" s="146"/>
      <c r="E43" s="146"/>
      <c r="F43" s="146"/>
      <c r="G43" s="146"/>
      <c r="H43" s="146"/>
      <c r="I43" s="146"/>
      <c r="J43" s="146"/>
      <c r="K43" s="146"/>
      <c r="L43" s="146"/>
      <c r="M43" s="146"/>
      <c r="N43" s="146"/>
      <c r="O43" s="146"/>
    </row>
    <row r="44" spans="1:15" ht="12.75">
      <c r="A44" s="146"/>
      <c r="B44" s="146"/>
      <c r="C44" s="146"/>
      <c r="D44" s="146"/>
      <c r="E44" s="146"/>
      <c r="F44" s="146"/>
      <c r="G44" s="146"/>
      <c r="H44" s="146"/>
      <c r="I44" s="146"/>
      <c r="J44" s="146"/>
      <c r="K44" s="146"/>
      <c r="L44" s="146"/>
      <c r="M44" s="146"/>
      <c r="N44" s="146"/>
      <c r="O44" s="146"/>
    </row>
    <row r="45" spans="1:15" ht="12.75">
      <c r="A45" s="146"/>
      <c r="B45" s="146"/>
      <c r="C45" s="146"/>
      <c r="D45" s="146"/>
      <c r="E45" s="146"/>
      <c r="F45" s="146"/>
      <c r="G45" s="146"/>
      <c r="H45" s="146"/>
      <c r="I45" s="146"/>
      <c r="J45" s="146"/>
      <c r="K45" s="146"/>
      <c r="L45" s="146"/>
      <c r="M45" s="146"/>
      <c r="N45" s="146"/>
      <c r="O45" s="146"/>
    </row>
    <row r="46" spans="1:15" ht="12.75">
      <c r="A46" s="146"/>
      <c r="B46" s="146"/>
      <c r="C46" s="146"/>
      <c r="D46" s="146"/>
      <c r="E46" s="146"/>
      <c r="F46" s="146"/>
      <c r="G46" s="146"/>
      <c r="H46" s="146"/>
      <c r="I46" s="146"/>
      <c r="J46" s="146"/>
      <c r="K46" s="146"/>
      <c r="L46" s="146"/>
      <c r="M46" s="146"/>
      <c r="N46" s="146"/>
      <c r="O46" s="146"/>
    </row>
    <row r="47" spans="1:15" ht="12.75">
      <c r="A47" s="146"/>
      <c r="B47" s="146"/>
      <c r="C47" s="146"/>
      <c r="D47" s="146"/>
      <c r="E47" s="146"/>
      <c r="F47" s="146"/>
      <c r="G47" s="146"/>
      <c r="H47" s="146"/>
      <c r="I47" s="146"/>
      <c r="J47" s="146"/>
      <c r="K47" s="146"/>
      <c r="L47" s="146"/>
      <c r="M47" s="146"/>
      <c r="N47" s="146"/>
      <c r="O47" s="146"/>
    </row>
    <row r="48" spans="1:15" ht="12.75">
      <c r="A48" s="146"/>
      <c r="B48" s="146"/>
      <c r="C48" s="148"/>
      <c r="D48" s="158"/>
      <c r="E48" s="158"/>
      <c r="F48" s="158"/>
      <c r="G48" s="158"/>
      <c r="H48" s="158"/>
      <c r="I48" s="158"/>
      <c r="J48" s="158"/>
      <c r="K48" s="158"/>
      <c r="L48" s="158"/>
      <c r="M48" s="158"/>
      <c r="N48" s="146"/>
      <c r="O48" s="146"/>
    </row>
    <row r="49" spans="1:15" ht="12.75">
      <c r="A49" s="146"/>
      <c r="B49" s="146"/>
      <c r="C49" s="146"/>
      <c r="D49" s="146"/>
      <c r="E49" s="146"/>
      <c r="F49" s="146"/>
      <c r="G49" s="146"/>
      <c r="H49" s="146"/>
      <c r="I49" s="146"/>
      <c r="J49" s="146"/>
      <c r="K49" s="146"/>
      <c r="L49" s="146"/>
      <c r="M49" s="146"/>
      <c r="N49" s="146"/>
      <c r="O49" s="146"/>
    </row>
    <row r="50" spans="1:15" ht="12.75">
      <c r="A50" s="146"/>
      <c r="B50" s="146"/>
      <c r="C50" s="146"/>
      <c r="D50" s="146"/>
      <c r="E50" s="146"/>
      <c r="F50" s="146"/>
      <c r="G50" s="146"/>
      <c r="H50" s="146"/>
      <c r="I50" s="146"/>
      <c r="J50" s="146"/>
      <c r="K50" s="146"/>
      <c r="L50" s="146"/>
      <c r="M50" s="146"/>
      <c r="N50" s="146"/>
      <c r="O50" s="146"/>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P34"/>
  <sheetViews>
    <sheetView zoomScale="75" zoomScaleNormal="75" workbookViewId="0" topLeftCell="A1">
      <selection activeCell="A1" sqref="A1"/>
    </sheetView>
  </sheetViews>
  <sheetFormatPr defaultColWidth="9.140625" defaultRowHeight="12.75"/>
  <sheetData>
    <row r="1" spans="1:16" ht="12.75">
      <c r="A1" s="146"/>
      <c r="B1" s="146"/>
      <c r="C1" s="146"/>
      <c r="D1" s="146"/>
      <c r="E1" s="146"/>
      <c r="F1" s="146"/>
      <c r="G1" s="146"/>
      <c r="H1" s="146"/>
      <c r="I1" s="146"/>
      <c r="J1" s="146"/>
      <c r="K1" s="146"/>
      <c r="L1" s="146"/>
      <c r="M1" s="146"/>
      <c r="N1" s="146"/>
      <c r="O1" s="146"/>
      <c r="P1" s="146"/>
    </row>
    <row r="2" spans="1:16" ht="12.75">
      <c r="A2" s="146"/>
      <c r="B2" s="146"/>
      <c r="C2" s="146"/>
      <c r="D2" s="146"/>
      <c r="E2" s="146"/>
      <c r="F2" s="146"/>
      <c r="G2" s="146"/>
      <c r="H2" s="146"/>
      <c r="I2" s="146"/>
      <c r="J2" s="146"/>
      <c r="K2" s="146"/>
      <c r="L2" s="146"/>
      <c r="M2" s="146"/>
      <c r="N2" s="146"/>
      <c r="O2" s="146"/>
      <c r="P2" s="146"/>
    </row>
    <row r="3" spans="1:16" ht="12.75">
      <c r="A3" s="146"/>
      <c r="B3" s="146"/>
      <c r="C3" s="146"/>
      <c r="D3" s="146"/>
      <c r="E3" s="146"/>
      <c r="F3" s="146"/>
      <c r="G3" s="146"/>
      <c r="H3" s="146"/>
      <c r="I3" s="146"/>
      <c r="J3" s="146"/>
      <c r="K3" s="146"/>
      <c r="L3" s="146"/>
      <c r="M3" s="146"/>
      <c r="N3" s="146"/>
      <c r="O3" s="146"/>
      <c r="P3" s="146"/>
    </row>
    <row r="4" spans="1:16" ht="12.75">
      <c r="A4" s="146"/>
      <c r="B4" s="146"/>
      <c r="C4" s="146"/>
      <c r="D4" s="146"/>
      <c r="E4" s="146"/>
      <c r="F4" s="146"/>
      <c r="G4" s="146"/>
      <c r="H4" s="146"/>
      <c r="I4" s="146"/>
      <c r="J4" s="146"/>
      <c r="K4" s="146"/>
      <c r="L4" s="146"/>
      <c r="M4" s="146"/>
      <c r="N4" s="146"/>
      <c r="O4" s="146"/>
      <c r="P4" s="146"/>
    </row>
    <row r="5" spans="1:16" ht="12.75">
      <c r="A5" s="146"/>
      <c r="B5" s="146"/>
      <c r="C5" s="146"/>
      <c r="D5" s="146"/>
      <c r="E5" s="146"/>
      <c r="F5" s="146"/>
      <c r="G5" s="146"/>
      <c r="H5" s="146"/>
      <c r="I5" s="146"/>
      <c r="J5" s="146"/>
      <c r="K5" s="146"/>
      <c r="L5" s="146"/>
      <c r="M5" s="146"/>
      <c r="N5" s="146"/>
      <c r="O5" s="146"/>
      <c r="P5" s="146"/>
    </row>
    <row r="6" spans="1:16" ht="12.75">
      <c r="A6" s="146"/>
      <c r="B6" s="146"/>
      <c r="C6" s="146"/>
      <c r="D6" s="146"/>
      <c r="E6" s="146"/>
      <c r="F6" s="146"/>
      <c r="G6" s="146"/>
      <c r="H6" s="146"/>
      <c r="I6" s="146"/>
      <c r="J6" s="146"/>
      <c r="K6" s="146"/>
      <c r="L6" s="146"/>
      <c r="M6" s="146"/>
      <c r="N6" s="146"/>
      <c r="O6" s="146"/>
      <c r="P6" s="146"/>
    </row>
    <row r="7" spans="1:16" ht="12.75">
      <c r="A7" s="146"/>
      <c r="B7" s="146"/>
      <c r="C7" s="146"/>
      <c r="D7" s="146"/>
      <c r="E7" s="146"/>
      <c r="F7" s="146"/>
      <c r="G7" s="146"/>
      <c r="H7" s="146"/>
      <c r="I7" s="146"/>
      <c r="J7" s="146"/>
      <c r="K7" s="146"/>
      <c r="L7" s="146"/>
      <c r="M7" s="146"/>
      <c r="N7" s="146"/>
      <c r="O7" s="146"/>
      <c r="P7" s="146"/>
    </row>
    <row r="8" spans="1:16" ht="12.75">
      <c r="A8" s="146"/>
      <c r="B8" s="146"/>
      <c r="C8" s="146"/>
      <c r="D8" s="146"/>
      <c r="E8" s="146"/>
      <c r="F8" s="146"/>
      <c r="G8" s="146"/>
      <c r="H8" s="146"/>
      <c r="I8" s="146"/>
      <c r="J8" s="146"/>
      <c r="K8" s="146"/>
      <c r="L8" s="146"/>
      <c r="M8" s="146"/>
      <c r="N8" s="146"/>
      <c r="O8" s="146"/>
      <c r="P8" s="146"/>
    </row>
    <row r="9" spans="1:16" ht="12.75">
      <c r="A9" s="146"/>
      <c r="B9" s="146"/>
      <c r="C9" s="146"/>
      <c r="D9" s="146"/>
      <c r="E9" s="146"/>
      <c r="F9" s="146"/>
      <c r="G9" s="146"/>
      <c r="H9" s="146"/>
      <c r="I9" s="146"/>
      <c r="J9" s="146"/>
      <c r="K9" s="146"/>
      <c r="L9" s="146"/>
      <c r="M9" s="146"/>
      <c r="N9" s="146"/>
      <c r="O9" s="146"/>
      <c r="P9" s="146"/>
    </row>
    <row r="10" spans="1:16" ht="12.75">
      <c r="A10" s="146"/>
      <c r="B10" s="146"/>
      <c r="C10" s="146"/>
      <c r="D10" s="146"/>
      <c r="E10" s="146"/>
      <c r="F10" s="146"/>
      <c r="G10" s="146"/>
      <c r="H10" s="146"/>
      <c r="I10" s="146"/>
      <c r="J10" s="146"/>
      <c r="K10" s="146"/>
      <c r="L10" s="146"/>
      <c r="M10" s="146"/>
      <c r="N10" s="146"/>
      <c r="O10" s="146"/>
      <c r="P10" s="146"/>
    </row>
    <row r="11" spans="1:16" ht="12.75">
      <c r="A11" s="146"/>
      <c r="B11" s="146"/>
      <c r="C11" s="146"/>
      <c r="D11" s="146"/>
      <c r="E11" s="146"/>
      <c r="F11" s="146"/>
      <c r="G11" s="146"/>
      <c r="H11" s="146"/>
      <c r="I11" s="146"/>
      <c r="J11" s="146"/>
      <c r="K11" s="146"/>
      <c r="L11" s="146"/>
      <c r="M11" s="146"/>
      <c r="N11" s="146"/>
      <c r="O11" s="146"/>
      <c r="P11" s="146"/>
    </row>
    <row r="12" spans="1:16" ht="12.75">
      <c r="A12" s="146"/>
      <c r="B12" s="146"/>
      <c r="C12" s="146"/>
      <c r="D12" s="146"/>
      <c r="E12" s="146"/>
      <c r="F12" s="146"/>
      <c r="G12" s="146"/>
      <c r="H12" s="146"/>
      <c r="I12" s="146"/>
      <c r="J12" s="146"/>
      <c r="K12" s="146"/>
      <c r="L12" s="146"/>
      <c r="M12" s="146"/>
      <c r="N12" s="146"/>
      <c r="O12" s="146"/>
      <c r="P12" s="146"/>
    </row>
    <row r="13" spans="1:16" ht="12.75">
      <c r="A13" s="146"/>
      <c r="B13" s="146"/>
      <c r="C13" s="146"/>
      <c r="D13" s="146"/>
      <c r="E13" s="146"/>
      <c r="F13" s="146"/>
      <c r="G13" s="146"/>
      <c r="H13" s="146"/>
      <c r="I13" s="146"/>
      <c r="J13" s="146"/>
      <c r="K13" s="146"/>
      <c r="L13" s="146"/>
      <c r="M13" s="146"/>
      <c r="N13" s="146"/>
      <c r="O13" s="146"/>
      <c r="P13" s="146"/>
    </row>
    <row r="14" spans="1:16" ht="12.75">
      <c r="A14" s="146"/>
      <c r="B14" s="146"/>
      <c r="C14" s="146"/>
      <c r="D14" s="146"/>
      <c r="E14" s="146"/>
      <c r="F14" s="146"/>
      <c r="G14" s="146"/>
      <c r="H14" s="146"/>
      <c r="I14" s="146"/>
      <c r="J14" s="146"/>
      <c r="K14" s="146"/>
      <c r="L14" s="146"/>
      <c r="M14" s="146"/>
      <c r="N14" s="146"/>
      <c r="O14" s="146"/>
      <c r="P14" s="146"/>
    </row>
    <row r="15" spans="1:16" ht="12.75">
      <c r="A15" s="146"/>
      <c r="B15" s="146"/>
      <c r="C15" s="146"/>
      <c r="D15" s="146"/>
      <c r="E15" s="146"/>
      <c r="F15" s="146"/>
      <c r="G15" s="146"/>
      <c r="H15" s="146"/>
      <c r="I15" s="146"/>
      <c r="J15" s="146"/>
      <c r="K15" s="146"/>
      <c r="L15" s="146"/>
      <c r="M15" s="146"/>
      <c r="N15" s="146"/>
      <c r="O15" s="146"/>
      <c r="P15" s="146"/>
    </row>
    <row r="16" spans="1:16" ht="12.75">
      <c r="A16" s="146"/>
      <c r="B16" s="146"/>
      <c r="C16" s="146"/>
      <c r="D16" s="146"/>
      <c r="E16" s="146"/>
      <c r="F16" s="146"/>
      <c r="G16" s="146"/>
      <c r="H16" s="146"/>
      <c r="I16" s="146"/>
      <c r="J16" s="146"/>
      <c r="K16" s="146"/>
      <c r="L16" s="146"/>
      <c r="M16" s="146"/>
      <c r="N16" s="146"/>
      <c r="O16" s="146"/>
      <c r="P16" s="146"/>
    </row>
    <row r="17" spans="1:16" ht="12.75">
      <c r="A17" s="146"/>
      <c r="B17" s="146"/>
      <c r="C17" s="146"/>
      <c r="D17" s="146"/>
      <c r="E17" s="146"/>
      <c r="F17" s="146"/>
      <c r="G17" s="146"/>
      <c r="H17" s="146"/>
      <c r="I17" s="146"/>
      <c r="J17" s="146"/>
      <c r="K17" s="146"/>
      <c r="L17" s="146"/>
      <c r="M17" s="146"/>
      <c r="N17" s="146"/>
      <c r="O17" s="146"/>
      <c r="P17" s="146"/>
    </row>
    <row r="18" spans="1:16" ht="12.75">
      <c r="A18" s="146"/>
      <c r="B18" s="146"/>
      <c r="C18" s="146"/>
      <c r="D18" s="146"/>
      <c r="E18" s="146"/>
      <c r="F18" s="146"/>
      <c r="G18" s="146"/>
      <c r="H18" s="146"/>
      <c r="I18" s="146"/>
      <c r="J18" s="146"/>
      <c r="K18" s="146"/>
      <c r="L18" s="146"/>
      <c r="M18" s="146"/>
      <c r="N18" s="146"/>
      <c r="O18" s="146"/>
      <c r="P18" s="146"/>
    </row>
    <row r="19" spans="1:16" ht="12.75">
      <c r="A19" s="146"/>
      <c r="B19" s="146"/>
      <c r="C19" s="146"/>
      <c r="D19" s="146"/>
      <c r="E19" s="146"/>
      <c r="F19" s="146"/>
      <c r="G19" s="146"/>
      <c r="H19" s="146"/>
      <c r="I19" s="146"/>
      <c r="J19" s="146"/>
      <c r="K19" s="146"/>
      <c r="L19" s="146"/>
      <c r="M19" s="146"/>
      <c r="N19" s="146"/>
      <c r="O19" s="146"/>
      <c r="P19" s="146"/>
    </row>
    <row r="20" spans="1:16" ht="12.75">
      <c r="A20" s="146"/>
      <c r="B20" s="146"/>
      <c r="C20" s="146"/>
      <c r="D20" s="146"/>
      <c r="E20" s="146"/>
      <c r="F20" s="146"/>
      <c r="G20" s="146"/>
      <c r="H20" s="146"/>
      <c r="I20" s="146"/>
      <c r="J20" s="146"/>
      <c r="K20" s="146"/>
      <c r="L20" s="146"/>
      <c r="M20" s="146"/>
      <c r="N20" s="146"/>
      <c r="O20" s="146"/>
      <c r="P20" s="146"/>
    </row>
    <row r="21" spans="1:16" ht="12.75">
      <c r="A21" s="146"/>
      <c r="B21" s="146"/>
      <c r="C21" s="146"/>
      <c r="D21" s="146"/>
      <c r="E21" s="146"/>
      <c r="F21" s="146"/>
      <c r="G21" s="146"/>
      <c r="H21" s="146"/>
      <c r="I21" s="146"/>
      <c r="J21" s="146"/>
      <c r="K21" s="146"/>
      <c r="L21" s="146"/>
      <c r="M21" s="146"/>
      <c r="N21" s="146"/>
      <c r="O21" s="146"/>
      <c r="P21" s="146"/>
    </row>
    <row r="22" spans="1:16" ht="12.75">
      <c r="A22" s="146"/>
      <c r="B22" s="146"/>
      <c r="C22" s="146"/>
      <c r="D22" s="146"/>
      <c r="E22" s="146"/>
      <c r="F22" s="146"/>
      <c r="G22" s="146"/>
      <c r="H22" s="146"/>
      <c r="I22" s="146"/>
      <c r="J22" s="146"/>
      <c r="K22" s="146"/>
      <c r="L22" s="146"/>
      <c r="M22" s="146"/>
      <c r="N22" s="146"/>
      <c r="O22" s="146"/>
      <c r="P22" s="146"/>
    </row>
    <row r="23" spans="1:16" ht="12.75">
      <c r="A23" s="146"/>
      <c r="B23" s="146"/>
      <c r="C23" s="146"/>
      <c r="D23" s="146"/>
      <c r="E23" s="146"/>
      <c r="F23" s="146"/>
      <c r="G23" s="146"/>
      <c r="H23" s="146"/>
      <c r="I23" s="146"/>
      <c r="J23" s="146"/>
      <c r="K23" s="146"/>
      <c r="L23" s="146"/>
      <c r="M23" s="146"/>
      <c r="N23" s="146"/>
      <c r="O23" s="146"/>
      <c r="P23" s="146"/>
    </row>
    <row r="24" spans="1:16" ht="12.75">
      <c r="A24" s="146"/>
      <c r="B24" s="146"/>
      <c r="C24" s="146"/>
      <c r="D24" s="146"/>
      <c r="E24" s="146"/>
      <c r="F24" s="146"/>
      <c r="G24" s="146"/>
      <c r="H24" s="146"/>
      <c r="I24" s="146"/>
      <c r="J24" s="146"/>
      <c r="K24" s="146"/>
      <c r="L24" s="146"/>
      <c r="M24" s="146"/>
      <c r="N24" s="146"/>
      <c r="O24" s="146"/>
      <c r="P24" s="146"/>
    </row>
    <row r="25" spans="1:16" ht="12.75">
      <c r="A25" s="146"/>
      <c r="B25" s="146"/>
      <c r="C25" s="146"/>
      <c r="D25" s="146"/>
      <c r="E25" s="146"/>
      <c r="F25" s="146"/>
      <c r="G25" s="146"/>
      <c r="H25" s="146"/>
      <c r="I25" s="146"/>
      <c r="J25" s="146"/>
      <c r="K25" s="146"/>
      <c r="L25" s="146"/>
      <c r="M25" s="146"/>
      <c r="N25" s="146"/>
      <c r="O25" s="146"/>
      <c r="P25" s="146"/>
    </row>
    <row r="26" spans="1:16" ht="12.75">
      <c r="A26" s="146"/>
      <c r="B26" s="146"/>
      <c r="C26" s="146"/>
      <c r="D26" s="146"/>
      <c r="E26" s="146"/>
      <c r="F26" s="146"/>
      <c r="G26" s="146"/>
      <c r="H26" s="146"/>
      <c r="I26" s="146"/>
      <c r="J26" s="146"/>
      <c r="K26" s="146"/>
      <c r="L26" s="146"/>
      <c r="M26" s="146"/>
      <c r="N26" s="146"/>
      <c r="O26" s="146"/>
      <c r="P26" s="146"/>
    </row>
    <row r="27" spans="1:16" ht="12.75">
      <c r="A27" s="146"/>
      <c r="B27" s="146"/>
      <c r="C27" s="146"/>
      <c r="D27" s="146"/>
      <c r="E27" s="146"/>
      <c r="F27" s="146"/>
      <c r="G27" s="146"/>
      <c r="H27" s="146"/>
      <c r="I27" s="146"/>
      <c r="J27" s="146"/>
      <c r="K27" s="146"/>
      <c r="L27" s="146"/>
      <c r="M27" s="146"/>
      <c r="N27" s="146"/>
      <c r="O27" s="146"/>
      <c r="P27" s="146"/>
    </row>
    <row r="28" spans="1:16" ht="12.75">
      <c r="A28" s="146"/>
      <c r="B28" s="146"/>
      <c r="C28" s="146"/>
      <c r="D28" s="146"/>
      <c r="E28" s="146"/>
      <c r="F28" s="146"/>
      <c r="G28" s="146"/>
      <c r="H28" s="146"/>
      <c r="I28" s="146"/>
      <c r="J28" s="146"/>
      <c r="K28" s="146"/>
      <c r="L28" s="146"/>
      <c r="M28" s="146"/>
      <c r="N28" s="146"/>
      <c r="O28" s="146"/>
      <c r="P28" s="146"/>
    </row>
    <row r="29" spans="1:16" ht="12.75">
      <c r="A29" s="146"/>
      <c r="B29" s="146"/>
      <c r="C29" s="146"/>
      <c r="D29" s="146"/>
      <c r="E29" s="146"/>
      <c r="F29" s="146"/>
      <c r="G29" s="146"/>
      <c r="H29" s="146"/>
      <c r="I29" s="146"/>
      <c r="J29" s="146"/>
      <c r="K29" s="146"/>
      <c r="L29" s="146"/>
      <c r="M29" s="146"/>
      <c r="N29" s="146"/>
      <c r="O29" s="146"/>
      <c r="P29" s="146"/>
    </row>
    <row r="30" spans="1:16" ht="12.75">
      <c r="A30" s="146"/>
      <c r="B30" s="146"/>
      <c r="C30" s="146"/>
      <c r="D30" s="146"/>
      <c r="E30" s="146"/>
      <c r="F30" s="146"/>
      <c r="G30" s="146"/>
      <c r="H30" s="146"/>
      <c r="I30" s="146"/>
      <c r="J30" s="146"/>
      <c r="K30" s="146"/>
      <c r="L30" s="146"/>
      <c r="M30" s="146"/>
      <c r="N30" s="146"/>
      <c r="O30" s="146"/>
      <c r="P30" s="146"/>
    </row>
    <row r="31" spans="1:16" ht="12.75">
      <c r="A31" s="146"/>
      <c r="B31" s="146"/>
      <c r="C31" s="146"/>
      <c r="D31" s="146"/>
      <c r="E31" s="146"/>
      <c r="F31" s="146"/>
      <c r="G31" s="146"/>
      <c r="H31" s="146"/>
      <c r="I31" s="146"/>
      <c r="J31" s="146"/>
      <c r="K31" s="146"/>
      <c r="L31" s="146"/>
      <c r="M31" s="146"/>
      <c r="N31" s="146"/>
      <c r="O31" s="146"/>
      <c r="P31" s="146"/>
    </row>
    <row r="32" spans="1:16" ht="12.75">
      <c r="A32" s="146"/>
      <c r="B32" s="146"/>
      <c r="C32" s="146"/>
      <c r="D32" s="146"/>
      <c r="E32" s="146"/>
      <c r="F32" s="146"/>
      <c r="G32" s="146"/>
      <c r="H32" s="146"/>
      <c r="I32" s="146"/>
      <c r="J32" s="146"/>
      <c r="K32" s="146"/>
      <c r="L32" s="146"/>
      <c r="M32" s="146"/>
      <c r="N32" s="146"/>
      <c r="O32" s="146"/>
      <c r="P32" s="146"/>
    </row>
    <row r="33" spans="1:16" ht="12.75">
      <c r="A33" s="146"/>
      <c r="B33" s="146"/>
      <c r="C33" s="146"/>
      <c r="D33" s="146"/>
      <c r="E33" s="146"/>
      <c r="F33" s="146"/>
      <c r="G33" s="146"/>
      <c r="H33" s="146"/>
      <c r="I33" s="146"/>
      <c r="J33" s="146"/>
      <c r="K33" s="146"/>
      <c r="L33" s="146"/>
      <c r="M33" s="146"/>
      <c r="N33" s="146"/>
      <c r="O33" s="146"/>
      <c r="P33" s="146"/>
    </row>
    <row r="34" spans="1:16" ht="12.75">
      <c r="A34" s="146"/>
      <c r="B34" s="146"/>
      <c r="C34" s="146"/>
      <c r="D34" s="146"/>
      <c r="E34" s="146"/>
      <c r="F34" s="146"/>
      <c r="G34" s="146"/>
      <c r="H34" s="146"/>
      <c r="I34" s="146"/>
      <c r="J34" s="146"/>
      <c r="K34" s="146"/>
      <c r="L34" s="146"/>
      <c r="M34" s="146"/>
      <c r="N34" s="146"/>
      <c r="O34" s="146"/>
      <c r="P34" s="146"/>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duncan</dc:creator>
  <cp:keywords/>
  <dc:description/>
  <cp:lastModifiedBy>Amanda Sauer</cp:lastModifiedBy>
  <cp:lastPrinted>2003-08-04T19:26:50Z</cp:lastPrinted>
  <dcterms:created xsi:type="dcterms:W3CDTF">2003-07-28T15:52:11Z</dcterms:created>
  <dcterms:modified xsi:type="dcterms:W3CDTF">2003-10-28T21:22:48Z</dcterms:modified>
  <cp:category/>
  <cp:version/>
  <cp:contentType/>
  <cp:contentStatus/>
</cp:coreProperties>
</file>